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زراعت\98\پرتال زراعت در سال 98\"/>
    </mc:Choice>
  </mc:AlternateContent>
  <bookViews>
    <workbookView xWindow="0" yWindow="0" windowWidth="20490" windowHeight="7755"/>
  </bookViews>
  <sheets>
    <sheet name="اصلاحیه" sheetId="19" r:id="rId1"/>
    <sheet name="چغندر98" sheetId="9" r:id="rId2"/>
    <sheet name="برنج 98" sheetId="4" r:id="rId3"/>
    <sheet name="پنبه98" sheetId="5" r:id="rId4"/>
    <sheet name="ذرت 98" sheetId="10" r:id="rId5"/>
    <sheet name="روکش" sheetId="6" r:id="rId6"/>
    <sheet name="حبوبات 98" sheetId="12" r:id="rId7"/>
    <sheet name="جو 98" sheetId="13" r:id="rId8"/>
    <sheet name="علوفه98" sheetId="14" r:id="rId9"/>
    <sheet name="گندم 98" sheetId="15" r:id="rId10"/>
    <sheet name="دانه های روغنی98" sheetId="17" r:id="rId11"/>
    <sheet name="سیب زمینی 98" sheetId="18" r:id="rId12"/>
  </sheets>
  <definedNames>
    <definedName name="_xlnm.Print_Area" localSheetId="0">اصلاحیه!$A$2:$L$64</definedName>
    <definedName name="_xlnm.Print_Area" localSheetId="5">روکش!$A$1:$M$36</definedName>
    <definedName name="_xlnm.Print_Area" localSheetId="9">'گندم 98'!$A$1:$M$251</definedName>
    <definedName name="_xlnm.Print_Titles" localSheetId="9">'گندم 98'!$1:$4</definedName>
  </definedNames>
  <calcPr calcId="152511"/>
</workbook>
</file>

<file path=xl/calcChain.xml><?xml version="1.0" encoding="utf-8"?>
<calcChain xmlns="http://schemas.openxmlformats.org/spreadsheetml/2006/main">
  <c r="J64" i="19" l="1"/>
  <c r="H64" i="19"/>
  <c r="F64" i="19"/>
  <c r="D64" i="19"/>
  <c r="I63" i="19"/>
  <c r="G63" i="19"/>
  <c r="E63" i="19"/>
  <c r="C63" i="19"/>
  <c r="A63" i="19" s="1"/>
  <c r="B63" i="19"/>
  <c r="I62" i="19"/>
  <c r="G62" i="19"/>
  <c r="E62" i="19"/>
  <c r="C62" i="19"/>
  <c r="B62" i="19"/>
  <c r="I61" i="19"/>
  <c r="G61" i="19"/>
  <c r="E61" i="19"/>
  <c r="C61" i="19"/>
  <c r="B61" i="19"/>
  <c r="I60" i="19"/>
  <c r="G60" i="19"/>
  <c r="E60" i="19"/>
  <c r="C60" i="19"/>
  <c r="B60" i="19"/>
  <c r="I59" i="19"/>
  <c r="G59" i="19"/>
  <c r="E59" i="19"/>
  <c r="C59" i="19"/>
  <c r="B59" i="19"/>
  <c r="I58" i="19"/>
  <c r="G58" i="19"/>
  <c r="E58" i="19"/>
  <c r="C58" i="19"/>
  <c r="B58" i="19"/>
  <c r="I57" i="19"/>
  <c r="A57" i="19" s="1"/>
  <c r="G57" i="19"/>
  <c r="E57" i="19"/>
  <c r="C57" i="19"/>
  <c r="B57" i="19"/>
  <c r="I56" i="19"/>
  <c r="G56" i="19"/>
  <c r="E56" i="19"/>
  <c r="C56" i="19"/>
  <c r="B56" i="19"/>
  <c r="I55" i="19"/>
  <c r="G55" i="19"/>
  <c r="E55" i="19"/>
  <c r="C55" i="19"/>
  <c r="B55" i="19"/>
  <c r="I54" i="19"/>
  <c r="G54" i="19"/>
  <c r="E54" i="19"/>
  <c r="C54" i="19"/>
  <c r="B54" i="19"/>
  <c r="I53" i="19"/>
  <c r="G53" i="19"/>
  <c r="E53" i="19"/>
  <c r="C53" i="19"/>
  <c r="B53" i="19"/>
  <c r="I52" i="19"/>
  <c r="G52" i="19"/>
  <c r="E52" i="19"/>
  <c r="C52" i="19"/>
  <c r="B52" i="19"/>
  <c r="I51" i="19"/>
  <c r="G51" i="19"/>
  <c r="E51" i="19"/>
  <c r="C51" i="19"/>
  <c r="B51" i="19"/>
  <c r="C50" i="19"/>
  <c r="E50" i="19"/>
  <c r="G50" i="19"/>
  <c r="H50" i="19"/>
  <c r="I50" i="19"/>
  <c r="J50" i="19"/>
  <c r="A49" i="19"/>
  <c r="A50" i="19" s="1"/>
  <c r="B49" i="19"/>
  <c r="B50" i="19" s="1"/>
  <c r="J48" i="19"/>
  <c r="H48" i="19"/>
  <c r="F48" i="19"/>
  <c r="D48" i="19"/>
  <c r="I47" i="19"/>
  <c r="G47" i="19"/>
  <c r="E47" i="19"/>
  <c r="C47" i="19"/>
  <c r="B47" i="19"/>
  <c r="I46" i="19"/>
  <c r="G46" i="19"/>
  <c r="E46" i="19"/>
  <c r="C46" i="19"/>
  <c r="B46" i="19"/>
  <c r="I45" i="19"/>
  <c r="G45" i="19"/>
  <c r="E45" i="19"/>
  <c r="C45" i="19"/>
  <c r="B45" i="19"/>
  <c r="I44" i="19"/>
  <c r="G44" i="19"/>
  <c r="E44" i="19"/>
  <c r="C44" i="19"/>
  <c r="B44" i="19"/>
  <c r="I43" i="19"/>
  <c r="G43" i="19"/>
  <c r="E43" i="19"/>
  <c r="C43" i="19"/>
  <c r="B43" i="19"/>
  <c r="I42" i="19"/>
  <c r="G42" i="19"/>
  <c r="E42" i="19"/>
  <c r="C42" i="19"/>
  <c r="B42" i="19"/>
  <c r="I41" i="19"/>
  <c r="G41" i="19"/>
  <c r="E41" i="19"/>
  <c r="C41" i="19"/>
  <c r="B41" i="19"/>
  <c r="I40" i="19"/>
  <c r="G40" i="19"/>
  <c r="E40" i="19"/>
  <c r="C40" i="19"/>
  <c r="B40" i="19"/>
  <c r="I39" i="19"/>
  <c r="G39" i="19"/>
  <c r="E39" i="19"/>
  <c r="C39" i="19"/>
  <c r="B39" i="19"/>
  <c r="I38" i="19"/>
  <c r="G38" i="19"/>
  <c r="E38" i="19"/>
  <c r="C38" i="19"/>
  <c r="B38" i="19"/>
  <c r="I37" i="19"/>
  <c r="G37" i="19"/>
  <c r="E37" i="19"/>
  <c r="C37" i="19"/>
  <c r="B37" i="19"/>
  <c r="I36" i="19"/>
  <c r="G36" i="19"/>
  <c r="E36" i="19"/>
  <c r="C36" i="19"/>
  <c r="B36" i="19"/>
  <c r="I35" i="19"/>
  <c r="G35" i="19"/>
  <c r="E35" i="19"/>
  <c r="C35" i="19"/>
  <c r="B35" i="19"/>
  <c r="I34" i="19"/>
  <c r="G34" i="19"/>
  <c r="E34" i="19"/>
  <c r="C34" i="19"/>
  <c r="B34" i="19"/>
  <c r="I33" i="19"/>
  <c r="G33" i="19"/>
  <c r="E33" i="19"/>
  <c r="C33" i="19"/>
  <c r="B33" i="19"/>
  <c r="I32" i="19"/>
  <c r="G32" i="19"/>
  <c r="E32" i="19"/>
  <c r="C32" i="19"/>
  <c r="B32" i="19"/>
  <c r="I31" i="19"/>
  <c r="G31" i="19"/>
  <c r="E31" i="19"/>
  <c r="C31" i="19"/>
  <c r="B31" i="19"/>
  <c r="I30" i="19"/>
  <c r="G30" i="19"/>
  <c r="E30" i="19"/>
  <c r="C30" i="19"/>
  <c r="B30" i="19"/>
  <c r="I29" i="19"/>
  <c r="G29" i="19"/>
  <c r="E29" i="19"/>
  <c r="C29" i="19"/>
  <c r="B29" i="19"/>
  <c r="I28" i="19"/>
  <c r="G28" i="19"/>
  <c r="E28" i="19"/>
  <c r="C28" i="19"/>
  <c r="B28" i="19"/>
  <c r="B7" i="19"/>
  <c r="B6" i="19"/>
  <c r="B5" i="19"/>
  <c r="J27" i="19"/>
  <c r="H27" i="19"/>
  <c r="F27" i="19"/>
  <c r="D27" i="19"/>
  <c r="I26" i="19"/>
  <c r="G26" i="19"/>
  <c r="E26" i="19"/>
  <c r="C26" i="19"/>
  <c r="B26" i="19"/>
  <c r="I25" i="19"/>
  <c r="G25" i="19"/>
  <c r="E25" i="19"/>
  <c r="C25" i="19"/>
  <c r="B25" i="19"/>
  <c r="I24" i="19"/>
  <c r="G24" i="19"/>
  <c r="E24" i="19"/>
  <c r="C24" i="19"/>
  <c r="B24" i="19"/>
  <c r="I23" i="19"/>
  <c r="G23" i="19"/>
  <c r="E23" i="19"/>
  <c r="C23" i="19"/>
  <c r="B23" i="19"/>
  <c r="I22" i="19"/>
  <c r="G22" i="19"/>
  <c r="E22" i="19"/>
  <c r="C22" i="19"/>
  <c r="B22" i="19"/>
  <c r="I21" i="19"/>
  <c r="G21" i="19"/>
  <c r="E21" i="19"/>
  <c r="C21" i="19"/>
  <c r="B21" i="19"/>
  <c r="I20" i="19"/>
  <c r="G20" i="19"/>
  <c r="E20" i="19"/>
  <c r="C20" i="19"/>
  <c r="B20" i="19"/>
  <c r="I19" i="19"/>
  <c r="G19" i="19"/>
  <c r="E19" i="19"/>
  <c r="C19" i="19"/>
  <c r="B19" i="19"/>
  <c r="I18" i="19"/>
  <c r="G18" i="19"/>
  <c r="E18" i="19"/>
  <c r="C18" i="19"/>
  <c r="B18" i="19"/>
  <c r="I17" i="19"/>
  <c r="G17" i="19"/>
  <c r="E17" i="19"/>
  <c r="C17" i="19"/>
  <c r="B17" i="19"/>
  <c r="I16" i="19"/>
  <c r="G16" i="19"/>
  <c r="E16" i="19"/>
  <c r="C16" i="19"/>
  <c r="B16" i="19"/>
  <c r="I15" i="19"/>
  <c r="G15" i="19"/>
  <c r="E15" i="19"/>
  <c r="C15" i="19"/>
  <c r="B15" i="19"/>
  <c r="I14" i="19"/>
  <c r="G14" i="19"/>
  <c r="E14" i="19"/>
  <c r="C14" i="19"/>
  <c r="B14" i="19"/>
  <c r="I13" i="19"/>
  <c r="G13" i="19"/>
  <c r="E13" i="19"/>
  <c r="C13" i="19"/>
  <c r="B13" i="19"/>
  <c r="I12" i="19"/>
  <c r="G12" i="19"/>
  <c r="E12" i="19"/>
  <c r="C12" i="19"/>
  <c r="B12" i="19"/>
  <c r="I11" i="19"/>
  <c r="G11" i="19"/>
  <c r="E11" i="19"/>
  <c r="C11" i="19"/>
  <c r="B11" i="19"/>
  <c r="J8" i="19"/>
  <c r="H8" i="19"/>
  <c r="G7" i="19"/>
  <c r="A7" i="19" s="1"/>
  <c r="G6" i="19"/>
  <c r="A6" i="19" s="1"/>
  <c r="I8" i="19"/>
  <c r="G5" i="19"/>
  <c r="A5" i="19" s="1"/>
  <c r="A62" i="19" l="1"/>
  <c r="A53" i="19"/>
  <c r="A61" i="19"/>
  <c r="A51" i="19"/>
  <c r="A59" i="19"/>
  <c r="A42" i="19"/>
  <c r="A38" i="19"/>
  <c r="A31" i="19"/>
  <c r="A30" i="19"/>
  <c r="A56" i="19"/>
  <c r="A55" i="19"/>
  <c r="A54" i="19"/>
  <c r="B64" i="19"/>
  <c r="I64" i="19"/>
  <c r="C48" i="19"/>
  <c r="A37" i="19"/>
  <c r="A46" i="19"/>
  <c r="A52" i="19"/>
  <c r="A60" i="19"/>
  <c r="A34" i="19"/>
  <c r="A44" i="19"/>
  <c r="A45" i="19"/>
  <c r="G64" i="19"/>
  <c r="E64" i="19"/>
  <c r="A58" i="19"/>
  <c r="A36" i="19"/>
  <c r="A40" i="19"/>
  <c r="C64" i="19"/>
  <c r="A35" i="19"/>
  <c r="A43" i="19"/>
  <c r="A28" i="19"/>
  <c r="G48" i="19"/>
  <c r="E48" i="19"/>
  <c r="A33" i="19"/>
  <c r="A41" i="19"/>
  <c r="A8" i="19"/>
  <c r="B48" i="19"/>
  <c r="I48" i="19"/>
  <c r="A32" i="19"/>
  <c r="A39" i="19"/>
  <c r="A47" i="19"/>
  <c r="A29" i="19"/>
  <c r="B8" i="19"/>
  <c r="C27" i="19"/>
  <c r="I27" i="19"/>
  <c r="G8" i="19"/>
  <c r="E27" i="19"/>
  <c r="A12" i="19"/>
  <c r="A15" i="19"/>
  <c r="A16" i="19"/>
  <c r="A19" i="19"/>
  <c r="A20" i="19"/>
  <c r="A23" i="19"/>
  <c r="A24" i="19"/>
  <c r="G27" i="19"/>
  <c r="B27" i="19"/>
  <c r="A13" i="19"/>
  <c r="A14" i="19"/>
  <c r="A17" i="19"/>
  <c r="A18" i="19"/>
  <c r="A21" i="19"/>
  <c r="A22" i="19"/>
  <c r="A25" i="19"/>
  <c r="A26" i="19"/>
  <c r="A11" i="19"/>
  <c r="E8" i="19"/>
  <c r="G8" i="14"/>
  <c r="F8" i="14"/>
  <c r="E11" i="5"/>
  <c r="F11" i="5"/>
  <c r="F15" i="5" s="1"/>
  <c r="G11" i="5"/>
  <c r="D11" i="5"/>
  <c r="B198" i="15"/>
  <c r="C198" i="15"/>
  <c r="A198" i="15" s="1"/>
  <c r="E198" i="15"/>
  <c r="I198" i="15"/>
  <c r="C242" i="15"/>
  <c r="C243" i="15"/>
  <c r="C244" i="15"/>
  <c r="C245" i="15"/>
  <c r="C246" i="15"/>
  <c r="C247" i="15"/>
  <c r="E242" i="15"/>
  <c r="E243" i="15"/>
  <c r="E244" i="15"/>
  <c r="E245" i="15"/>
  <c r="E246" i="15"/>
  <c r="E247" i="15"/>
  <c r="G242" i="15"/>
  <c r="G243" i="15"/>
  <c r="G244" i="15"/>
  <c r="G245" i="15"/>
  <c r="G246" i="15"/>
  <c r="G247" i="15"/>
  <c r="I247" i="15"/>
  <c r="I246" i="15"/>
  <c r="I245" i="15"/>
  <c r="I244" i="15"/>
  <c r="I243" i="15"/>
  <c r="I242" i="15"/>
  <c r="C239" i="15"/>
  <c r="E239" i="15"/>
  <c r="G239" i="15"/>
  <c r="I239" i="15"/>
  <c r="C234" i="15"/>
  <c r="C235" i="15"/>
  <c r="C236" i="15"/>
  <c r="E234" i="15"/>
  <c r="E235" i="15"/>
  <c r="E236" i="15"/>
  <c r="G234" i="15"/>
  <c r="G235" i="15"/>
  <c r="G236" i="15"/>
  <c r="I234" i="15"/>
  <c r="I235" i="15"/>
  <c r="I236" i="15"/>
  <c r="C231" i="15"/>
  <c r="E231" i="15"/>
  <c r="G231" i="15"/>
  <c r="I231" i="15"/>
  <c r="C221" i="15"/>
  <c r="C222" i="15"/>
  <c r="C223" i="15"/>
  <c r="C224" i="15"/>
  <c r="C225" i="15"/>
  <c r="C226" i="15"/>
  <c r="C227" i="15"/>
  <c r="C228" i="15"/>
  <c r="E221" i="15"/>
  <c r="E222" i="15"/>
  <c r="E223" i="15"/>
  <c r="E224" i="15"/>
  <c r="E225" i="15"/>
  <c r="E226" i="15"/>
  <c r="E227" i="15"/>
  <c r="E228" i="15"/>
  <c r="G221" i="15"/>
  <c r="G222" i="15"/>
  <c r="G223" i="15"/>
  <c r="G224" i="15"/>
  <c r="G225" i="15"/>
  <c r="G226" i="15"/>
  <c r="G227" i="15"/>
  <c r="G228" i="15"/>
  <c r="I221" i="15"/>
  <c r="I222" i="15"/>
  <c r="I223" i="15"/>
  <c r="I224" i="15"/>
  <c r="I225" i="15"/>
  <c r="I226" i="15"/>
  <c r="I227" i="15"/>
  <c r="I228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C195" i="15"/>
  <c r="C196" i="15"/>
  <c r="C197" i="15"/>
  <c r="E195" i="15"/>
  <c r="E196" i="15"/>
  <c r="E197" i="15"/>
  <c r="E199" i="15"/>
  <c r="G195" i="15"/>
  <c r="G196" i="15"/>
  <c r="G197" i="15"/>
  <c r="G199" i="15"/>
  <c r="I195" i="15"/>
  <c r="I196" i="15"/>
  <c r="I197" i="15"/>
  <c r="I199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C175" i="15"/>
  <c r="C176" i="15"/>
  <c r="E175" i="15"/>
  <c r="E176" i="15"/>
  <c r="G175" i="15"/>
  <c r="G176" i="15"/>
  <c r="I175" i="15"/>
  <c r="I176" i="15"/>
  <c r="C163" i="15"/>
  <c r="C164" i="15"/>
  <c r="C165" i="15"/>
  <c r="C166" i="15"/>
  <c r="C167" i="15"/>
  <c r="C168" i="15"/>
  <c r="C169" i="15"/>
  <c r="C170" i="15"/>
  <c r="C171" i="15"/>
  <c r="C172" i="15"/>
  <c r="E163" i="15"/>
  <c r="E164" i="15"/>
  <c r="E165" i="15"/>
  <c r="E166" i="15"/>
  <c r="E167" i="15"/>
  <c r="E168" i="15"/>
  <c r="E169" i="15"/>
  <c r="E170" i="15"/>
  <c r="E171" i="15"/>
  <c r="E172" i="15"/>
  <c r="G163" i="15"/>
  <c r="G164" i="15"/>
  <c r="G165" i="15"/>
  <c r="G166" i="15"/>
  <c r="G167" i="15"/>
  <c r="G168" i="15"/>
  <c r="G169" i="15"/>
  <c r="G170" i="15"/>
  <c r="G171" i="15"/>
  <c r="G172" i="15"/>
  <c r="I163" i="15"/>
  <c r="I164" i="15"/>
  <c r="I165" i="15"/>
  <c r="I166" i="15"/>
  <c r="I167" i="15"/>
  <c r="I168" i="15"/>
  <c r="I169" i="15"/>
  <c r="I170" i="15"/>
  <c r="I171" i="15"/>
  <c r="I172" i="15"/>
  <c r="C160" i="15"/>
  <c r="E160" i="15"/>
  <c r="G160" i="15"/>
  <c r="I160" i="15"/>
  <c r="C155" i="15"/>
  <c r="C156" i="15"/>
  <c r="C157" i="15"/>
  <c r="E155" i="15"/>
  <c r="E156" i="15"/>
  <c r="E157" i="15"/>
  <c r="G155" i="15"/>
  <c r="G156" i="15"/>
  <c r="G157" i="15"/>
  <c r="I155" i="15"/>
  <c r="I156" i="15"/>
  <c r="I157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C132" i="15"/>
  <c r="E132" i="15"/>
  <c r="G132" i="15"/>
  <c r="I132" i="15"/>
  <c r="C129" i="15"/>
  <c r="E129" i="15"/>
  <c r="G129" i="15"/>
  <c r="I129" i="15"/>
  <c r="C120" i="15"/>
  <c r="C121" i="15"/>
  <c r="C122" i="15"/>
  <c r="C123" i="15"/>
  <c r="C124" i="15"/>
  <c r="C125" i="15"/>
  <c r="C126" i="15"/>
  <c r="E120" i="15"/>
  <c r="E121" i="15"/>
  <c r="E122" i="15"/>
  <c r="E123" i="15"/>
  <c r="E124" i="15"/>
  <c r="E125" i="15"/>
  <c r="E126" i="15"/>
  <c r="G126" i="15"/>
  <c r="G125" i="15"/>
  <c r="G124" i="15"/>
  <c r="G123" i="15"/>
  <c r="G122" i="15"/>
  <c r="G121" i="15"/>
  <c r="G120" i="15"/>
  <c r="I126" i="15"/>
  <c r="I125" i="15"/>
  <c r="I124" i="15"/>
  <c r="I123" i="15"/>
  <c r="I122" i="15"/>
  <c r="I121" i="15"/>
  <c r="I120" i="15"/>
  <c r="I119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C94" i="15"/>
  <c r="C95" i="15"/>
  <c r="C96" i="15"/>
  <c r="E94" i="15"/>
  <c r="E95" i="15"/>
  <c r="E96" i="15"/>
  <c r="G94" i="15"/>
  <c r="G95" i="15"/>
  <c r="G96" i="15"/>
  <c r="I94" i="15"/>
  <c r="I95" i="15"/>
  <c r="I96" i="15"/>
  <c r="G84" i="15"/>
  <c r="G85" i="15"/>
  <c r="G86" i="15"/>
  <c r="G87" i="15"/>
  <c r="G88" i="15"/>
  <c r="G89" i="15"/>
  <c r="G90" i="15"/>
  <c r="G91" i="15"/>
  <c r="I84" i="15"/>
  <c r="I85" i="15"/>
  <c r="I86" i="15"/>
  <c r="I87" i="15"/>
  <c r="I88" i="15"/>
  <c r="I89" i="15"/>
  <c r="I90" i="15"/>
  <c r="I91" i="15"/>
  <c r="G81" i="15"/>
  <c r="I81" i="15"/>
  <c r="E77" i="15"/>
  <c r="E78" i="15"/>
  <c r="G77" i="15"/>
  <c r="G78" i="15"/>
  <c r="I77" i="15"/>
  <c r="I78" i="15"/>
  <c r="E74" i="15"/>
  <c r="G74" i="15"/>
  <c r="I74" i="15"/>
  <c r="C70" i="15"/>
  <c r="C71" i="15"/>
  <c r="E70" i="15"/>
  <c r="E71" i="15"/>
  <c r="G70" i="15"/>
  <c r="G71" i="15"/>
  <c r="I70" i="15"/>
  <c r="I71" i="15"/>
  <c r="C65" i="15"/>
  <c r="C66" i="15"/>
  <c r="C67" i="15"/>
  <c r="E65" i="15"/>
  <c r="E66" i="15"/>
  <c r="E67" i="15"/>
  <c r="G65" i="15"/>
  <c r="G66" i="15"/>
  <c r="G67" i="15"/>
  <c r="I65" i="15"/>
  <c r="I66" i="15"/>
  <c r="I67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C42" i="15"/>
  <c r="C43" i="15"/>
  <c r="C44" i="15"/>
  <c r="C45" i="15"/>
  <c r="C46" i="15"/>
  <c r="E42" i="15"/>
  <c r="E43" i="15"/>
  <c r="E44" i="15"/>
  <c r="E45" i="15"/>
  <c r="E46" i="15"/>
  <c r="G42" i="15"/>
  <c r="G43" i="15"/>
  <c r="G44" i="15"/>
  <c r="G45" i="15"/>
  <c r="G46" i="15"/>
  <c r="I42" i="15"/>
  <c r="I43" i="15"/>
  <c r="I44" i="15"/>
  <c r="I45" i="15"/>
  <c r="I46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C18" i="15"/>
  <c r="C19" i="15"/>
  <c r="C20" i="15"/>
  <c r="C21" i="15"/>
  <c r="C22" i="15"/>
  <c r="C23" i="15"/>
  <c r="E18" i="15"/>
  <c r="E19" i="15"/>
  <c r="E20" i="15"/>
  <c r="E21" i="15"/>
  <c r="E22" i="15"/>
  <c r="E23" i="15"/>
  <c r="G18" i="15"/>
  <c r="G19" i="15"/>
  <c r="G20" i="15"/>
  <c r="G21" i="15"/>
  <c r="G22" i="15"/>
  <c r="G23" i="15"/>
  <c r="I18" i="15"/>
  <c r="I19" i="15"/>
  <c r="I20" i="15"/>
  <c r="I21" i="15"/>
  <c r="I22" i="15"/>
  <c r="I23" i="15"/>
  <c r="I6" i="15"/>
  <c r="I7" i="15"/>
  <c r="I8" i="15"/>
  <c r="I9" i="15"/>
  <c r="I10" i="15"/>
  <c r="I11" i="15"/>
  <c r="I12" i="15"/>
  <c r="I13" i="15"/>
  <c r="I14" i="15"/>
  <c r="I15" i="15"/>
  <c r="G6" i="15"/>
  <c r="G7" i="15"/>
  <c r="G8" i="15"/>
  <c r="G9" i="15"/>
  <c r="G10" i="15"/>
  <c r="G11" i="15"/>
  <c r="G12" i="15"/>
  <c r="G13" i="15"/>
  <c r="G14" i="15"/>
  <c r="G15" i="15"/>
  <c r="E6" i="15"/>
  <c r="E7" i="15"/>
  <c r="E8" i="15"/>
  <c r="E9" i="15"/>
  <c r="E10" i="15"/>
  <c r="E11" i="15"/>
  <c r="E12" i="15"/>
  <c r="E13" i="15"/>
  <c r="E14" i="15"/>
  <c r="E15" i="15"/>
  <c r="C6" i="15"/>
  <c r="C7" i="15"/>
  <c r="C8" i="15"/>
  <c r="C9" i="15"/>
  <c r="C10" i="15"/>
  <c r="C11" i="15"/>
  <c r="C12" i="15"/>
  <c r="C13" i="15"/>
  <c r="C14" i="15"/>
  <c r="C15" i="15"/>
  <c r="D250" i="15"/>
  <c r="F250" i="15"/>
  <c r="H250" i="15"/>
  <c r="J250" i="15"/>
  <c r="D248" i="15"/>
  <c r="F248" i="15"/>
  <c r="H248" i="15"/>
  <c r="J248" i="15"/>
  <c r="D240" i="15"/>
  <c r="F240" i="15"/>
  <c r="H240" i="15"/>
  <c r="J240" i="15"/>
  <c r="D237" i="15"/>
  <c r="F237" i="15"/>
  <c r="H237" i="15"/>
  <c r="J237" i="15"/>
  <c r="D232" i="15"/>
  <c r="F232" i="15"/>
  <c r="H232" i="15"/>
  <c r="J232" i="15"/>
  <c r="D229" i="15"/>
  <c r="F229" i="15"/>
  <c r="H229" i="15"/>
  <c r="J229" i="15"/>
  <c r="D219" i="15"/>
  <c r="F219" i="15"/>
  <c r="H219" i="15"/>
  <c r="J219" i="15"/>
  <c r="D217" i="15"/>
  <c r="F217" i="15"/>
  <c r="H217" i="15"/>
  <c r="J217" i="15"/>
  <c r="D200" i="15"/>
  <c r="F200" i="15"/>
  <c r="H200" i="15"/>
  <c r="J200" i="15"/>
  <c r="D193" i="15"/>
  <c r="F193" i="15"/>
  <c r="H193" i="15"/>
  <c r="J193" i="15"/>
  <c r="D177" i="15"/>
  <c r="F177" i="15"/>
  <c r="H177" i="15"/>
  <c r="J177" i="15"/>
  <c r="D173" i="15"/>
  <c r="F173" i="15"/>
  <c r="H173" i="15"/>
  <c r="J173" i="15"/>
  <c r="D161" i="15"/>
  <c r="F161" i="15"/>
  <c r="H161" i="15"/>
  <c r="J161" i="15"/>
  <c r="J158" i="15"/>
  <c r="D158" i="15"/>
  <c r="F158" i="15"/>
  <c r="H158" i="15"/>
  <c r="D153" i="15"/>
  <c r="F153" i="15"/>
  <c r="H153" i="15"/>
  <c r="J153" i="15"/>
  <c r="D133" i="15"/>
  <c r="F133" i="15"/>
  <c r="H133" i="15"/>
  <c r="J133" i="15"/>
  <c r="D130" i="15"/>
  <c r="F130" i="15"/>
  <c r="H130" i="15"/>
  <c r="J130" i="15"/>
  <c r="D127" i="15"/>
  <c r="F127" i="15"/>
  <c r="H127" i="15"/>
  <c r="J127" i="15"/>
  <c r="D118" i="15"/>
  <c r="F118" i="15"/>
  <c r="H118" i="15"/>
  <c r="J118" i="15"/>
  <c r="D97" i="15"/>
  <c r="F97" i="15"/>
  <c r="H97" i="15"/>
  <c r="J97" i="15"/>
  <c r="D92" i="15"/>
  <c r="F92" i="15"/>
  <c r="H92" i="15"/>
  <c r="J92" i="15"/>
  <c r="D82" i="15"/>
  <c r="F82" i="15"/>
  <c r="H82" i="15"/>
  <c r="J82" i="15"/>
  <c r="D79" i="15"/>
  <c r="F79" i="15"/>
  <c r="H79" i="15"/>
  <c r="J79" i="15"/>
  <c r="D75" i="15"/>
  <c r="F75" i="15"/>
  <c r="H75" i="15"/>
  <c r="D72" i="15"/>
  <c r="F72" i="15"/>
  <c r="H72" i="15"/>
  <c r="J72" i="15"/>
  <c r="D68" i="15"/>
  <c r="F68" i="15"/>
  <c r="H68" i="15"/>
  <c r="J68" i="15"/>
  <c r="D63" i="15"/>
  <c r="F63" i="15"/>
  <c r="H63" i="15"/>
  <c r="J63" i="15"/>
  <c r="D49" i="15"/>
  <c r="F49" i="15"/>
  <c r="H49" i="15"/>
  <c r="J49" i="15"/>
  <c r="D47" i="15"/>
  <c r="F47" i="15"/>
  <c r="H47" i="15"/>
  <c r="J47" i="15"/>
  <c r="D40" i="15"/>
  <c r="F40" i="15"/>
  <c r="H40" i="15"/>
  <c r="J40" i="15"/>
  <c r="D24" i="15"/>
  <c r="F24" i="15"/>
  <c r="H24" i="15"/>
  <c r="J24" i="15"/>
  <c r="D16" i="15"/>
  <c r="F16" i="15"/>
  <c r="H16" i="15"/>
  <c r="J16" i="15"/>
  <c r="J75" i="15"/>
  <c r="A48" i="19" l="1"/>
  <c r="A64" i="19"/>
  <c r="A27" i="19"/>
  <c r="C8" i="19"/>
  <c r="A65" i="15"/>
  <c r="A70" i="15"/>
  <c r="A214" i="15"/>
  <c r="A202" i="15"/>
  <c r="A234" i="15"/>
  <c r="A195" i="15"/>
  <c r="A38" i="15"/>
  <c r="A55" i="15"/>
  <c r="A11" i="15"/>
  <c r="A19" i="15"/>
  <c r="A39" i="15"/>
  <c r="A35" i="15"/>
  <c r="A31" i="15"/>
  <c r="A27" i="15"/>
  <c r="A94" i="15"/>
  <c r="A165" i="15"/>
  <c r="A247" i="15"/>
  <c r="A34" i="15"/>
  <c r="A37" i="15"/>
  <c r="A33" i="15"/>
  <c r="A29" i="15"/>
  <c r="A120" i="15"/>
  <c r="A155" i="15"/>
  <c r="A175" i="15"/>
  <c r="A30" i="15"/>
  <c r="A36" i="15"/>
  <c r="A32" i="15"/>
  <c r="A28" i="15"/>
  <c r="A142" i="15"/>
  <c r="A186" i="15"/>
  <c r="A227" i="15"/>
  <c r="A44" i="15"/>
  <c r="A26" i="15"/>
  <c r="F251" i="15"/>
  <c r="I127" i="15"/>
  <c r="D251" i="15"/>
  <c r="H251" i="15"/>
  <c r="A182" i="15"/>
  <c r="A183" i="15"/>
  <c r="A184" i="15"/>
  <c r="A185" i="15"/>
  <c r="A167" i="15"/>
  <c r="A156" i="15"/>
  <c r="A157" i="15"/>
  <c r="A95" i="15"/>
  <c r="A96" i="15"/>
  <c r="A67" i="15"/>
  <c r="A52" i="15"/>
  <c r="A57" i="15"/>
  <c r="A62" i="15"/>
  <c r="B5" i="15"/>
  <c r="A23" i="15"/>
  <c r="C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20" i="18" l="1"/>
  <c r="M35" i="6"/>
  <c r="E10" i="10"/>
  <c r="D10" i="10"/>
  <c r="E5" i="10"/>
  <c r="D5" i="10"/>
  <c r="E24" i="17" l="1"/>
  <c r="F24" i="17"/>
  <c r="F15" i="17"/>
  <c r="F34" i="17"/>
  <c r="E34" i="17"/>
  <c r="E18" i="17"/>
  <c r="E15" i="17"/>
  <c r="E37" i="17" l="1"/>
  <c r="F37" i="17"/>
  <c r="D84" i="13"/>
  <c r="F84" i="13"/>
  <c r="D82" i="13"/>
  <c r="F82" i="13"/>
  <c r="D80" i="13"/>
  <c r="F80" i="13"/>
  <c r="D78" i="13"/>
  <c r="F78" i="13"/>
  <c r="D75" i="13"/>
  <c r="F75" i="13"/>
  <c r="D73" i="13"/>
  <c r="F73" i="13"/>
  <c r="D70" i="13"/>
  <c r="F70" i="13"/>
  <c r="D66" i="13"/>
  <c r="F66" i="13"/>
  <c r="D59" i="13"/>
  <c r="F59" i="13"/>
  <c r="D57" i="13"/>
  <c r="F57" i="13"/>
  <c r="D55" i="13"/>
  <c r="F55" i="13"/>
  <c r="D52" i="13"/>
  <c r="F52" i="13"/>
  <c r="D49" i="13"/>
  <c r="F49" i="13"/>
  <c r="D44" i="13"/>
  <c r="F44" i="13"/>
  <c r="D42" i="13"/>
  <c r="F42" i="13"/>
  <c r="D34" i="13"/>
  <c r="F34" i="13"/>
  <c r="D30" i="13"/>
  <c r="F30" i="13"/>
  <c r="D27" i="13"/>
  <c r="F27" i="13"/>
  <c r="H27" i="13"/>
  <c r="H13" i="13"/>
  <c r="D23" i="13"/>
  <c r="F23" i="13"/>
  <c r="D19" i="13"/>
  <c r="F19" i="13"/>
  <c r="H19" i="13"/>
  <c r="D13" i="13"/>
  <c r="F13" i="13"/>
  <c r="D7" i="13"/>
  <c r="F7" i="13"/>
  <c r="H7" i="13"/>
  <c r="C6" i="13"/>
  <c r="C8" i="13"/>
  <c r="C10" i="13"/>
  <c r="C11" i="13"/>
  <c r="C12" i="13"/>
  <c r="C14" i="13"/>
  <c r="C15" i="13"/>
  <c r="C16" i="13"/>
  <c r="C17" i="13"/>
  <c r="C18" i="13"/>
  <c r="C20" i="13"/>
  <c r="C22" i="13"/>
  <c r="C23" i="13" s="1"/>
  <c r="C24" i="13"/>
  <c r="C25" i="13"/>
  <c r="C26" i="13"/>
  <c r="C28" i="13"/>
  <c r="C29" i="13"/>
  <c r="C31" i="13"/>
  <c r="C32" i="13"/>
  <c r="C33" i="13"/>
  <c r="C35" i="13"/>
  <c r="C36" i="13"/>
  <c r="C37" i="13"/>
  <c r="C39" i="13"/>
  <c r="C41" i="13"/>
  <c r="C42" i="13" s="1"/>
  <c r="C43" i="13"/>
  <c r="C44" i="13" s="1"/>
  <c r="C45" i="13"/>
  <c r="C46" i="13"/>
  <c r="C47" i="13"/>
  <c r="C48" i="13"/>
  <c r="C50" i="13"/>
  <c r="C52" i="13" s="1"/>
  <c r="C51" i="13"/>
  <c r="C53" i="13"/>
  <c r="C54" i="13"/>
  <c r="C56" i="13"/>
  <c r="C57" i="13" s="1"/>
  <c r="C58" i="13"/>
  <c r="C59" i="13" s="1"/>
  <c r="C60" i="13"/>
  <c r="C61" i="13"/>
  <c r="C62" i="13"/>
  <c r="C63" i="13"/>
  <c r="C64" i="13"/>
  <c r="C65" i="13"/>
  <c r="C67" i="13"/>
  <c r="C68" i="13"/>
  <c r="C69" i="13"/>
  <c r="C71" i="13"/>
  <c r="C72" i="13"/>
  <c r="C74" i="13"/>
  <c r="C75" i="13" s="1"/>
  <c r="C76" i="13"/>
  <c r="C77" i="13"/>
  <c r="C79" i="13"/>
  <c r="C80" i="13" s="1"/>
  <c r="C81" i="13"/>
  <c r="C82" i="13" s="1"/>
  <c r="C83" i="13"/>
  <c r="C84" i="13" s="1"/>
  <c r="E6" i="13"/>
  <c r="E8" i="13"/>
  <c r="E10" i="13"/>
  <c r="E11" i="13"/>
  <c r="E12" i="13"/>
  <c r="E14" i="13"/>
  <c r="E15" i="13"/>
  <c r="E16" i="13"/>
  <c r="E17" i="13"/>
  <c r="E18" i="13"/>
  <c r="E20" i="13"/>
  <c r="E22" i="13"/>
  <c r="E23" i="13" s="1"/>
  <c r="E24" i="13"/>
  <c r="E25" i="13"/>
  <c r="E26" i="13"/>
  <c r="E28" i="13"/>
  <c r="E30" i="13" s="1"/>
  <c r="E29" i="13"/>
  <c r="E31" i="13"/>
  <c r="E32" i="13"/>
  <c r="E33" i="13"/>
  <c r="E35" i="13"/>
  <c r="E36" i="13"/>
  <c r="E37" i="13"/>
  <c r="E39" i="13"/>
  <c r="E41" i="13"/>
  <c r="E42" i="13" s="1"/>
  <c r="E43" i="13"/>
  <c r="E44" i="13" s="1"/>
  <c r="E45" i="13"/>
  <c r="E46" i="13"/>
  <c r="E47" i="13"/>
  <c r="E48" i="13"/>
  <c r="E50" i="13"/>
  <c r="E51" i="13"/>
  <c r="E53" i="13"/>
  <c r="E54" i="13"/>
  <c r="E56" i="13"/>
  <c r="E57" i="13" s="1"/>
  <c r="E58" i="13"/>
  <c r="E59" i="13" s="1"/>
  <c r="E60" i="13"/>
  <c r="E61" i="13"/>
  <c r="E62" i="13"/>
  <c r="E63" i="13"/>
  <c r="E64" i="13"/>
  <c r="E65" i="13"/>
  <c r="E67" i="13"/>
  <c r="E68" i="13"/>
  <c r="E69" i="13"/>
  <c r="E71" i="13"/>
  <c r="E72" i="13"/>
  <c r="E74" i="13"/>
  <c r="E75" i="13" s="1"/>
  <c r="E76" i="13"/>
  <c r="E77" i="13"/>
  <c r="E79" i="13"/>
  <c r="E80" i="13" s="1"/>
  <c r="E81" i="13"/>
  <c r="E82" i="13" s="1"/>
  <c r="E83" i="13"/>
  <c r="E84" i="13" s="1"/>
  <c r="C5" i="13"/>
  <c r="E5" i="13"/>
  <c r="E7" i="13" s="1"/>
  <c r="D40" i="13"/>
  <c r="C40" i="13" s="1"/>
  <c r="F40" i="13"/>
  <c r="E40" i="13" s="1"/>
  <c r="D38" i="13"/>
  <c r="C38" i="13" s="1"/>
  <c r="F38" i="13"/>
  <c r="E38" i="13" s="1"/>
  <c r="D21" i="13"/>
  <c r="C21" i="13" s="1"/>
  <c r="F21" i="13"/>
  <c r="E21" i="13" s="1"/>
  <c r="D9" i="13"/>
  <c r="C9" i="13" s="1"/>
  <c r="F9" i="13"/>
  <c r="E9" i="13" s="1"/>
  <c r="G6" i="13"/>
  <c r="G8" i="13"/>
  <c r="G9" i="13" s="1"/>
  <c r="G10" i="13"/>
  <c r="G11" i="13"/>
  <c r="G12" i="13"/>
  <c r="G14" i="13"/>
  <c r="G15" i="13"/>
  <c r="G16" i="13"/>
  <c r="G17" i="13"/>
  <c r="G18" i="13"/>
  <c r="G20" i="13"/>
  <c r="G21" i="13" s="1"/>
  <c r="G22" i="13"/>
  <c r="G23" i="13" s="1"/>
  <c r="G24" i="13"/>
  <c r="G25" i="13"/>
  <c r="G26" i="13"/>
  <c r="G28" i="13"/>
  <c r="G29" i="13"/>
  <c r="G30" i="13" s="1"/>
  <c r="G31" i="13"/>
  <c r="G34" i="13" s="1"/>
  <c r="G32" i="13"/>
  <c r="G33" i="13"/>
  <c r="G35" i="13"/>
  <c r="G36" i="13"/>
  <c r="G37" i="13"/>
  <c r="G39" i="13"/>
  <c r="G40" i="13" s="1"/>
  <c r="G41" i="13"/>
  <c r="G42" i="13" s="1"/>
  <c r="G43" i="13"/>
  <c r="G44" i="13" s="1"/>
  <c r="G45" i="13"/>
  <c r="G46" i="13"/>
  <c r="G47" i="13"/>
  <c r="G48" i="13"/>
  <c r="G50" i="13"/>
  <c r="G52" i="13" s="1"/>
  <c r="G51" i="13"/>
  <c r="G53" i="13"/>
  <c r="G54" i="13"/>
  <c r="G56" i="13"/>
  <c r="G57" i="13" s="1"/>
  <c r="G58" i="13"/>
  <c r="G59" i="13" s="1"/>
  <c r="G60" i="13"/>
  <c r="G61" i="13"/>
  <c r="G62" i="13"/>
  <c r="G63" i="13"/>
  <c r="G64" i="13"/>
  <c r="G65" i="13"/>
  <c r="G67" i="13"/>
  <c r="G68" i="13"/>
  <c r="G69" i="13"/>
  <c r="G71" i="13"/>
  <c r="G72" i="13"/>
  <c r="G74" i="13"/>
  <c r="G75" i="13" s="1"/>
  <c r="G76" i="13"/>
  <c r="G77" i="13"/>
  <c r="G79" i="13"/>
  <c r="G80" i="13" s="1"/>
  <c r="G81" i="13"/>
  <c r="G82" i="13" s="1"/>
  <c r="G83" i="13"/>
  <c r="G84" i="13" s="1"/>
  <c r="G5" i="13"/>
  <c r="E52" i="13" l="1"/>
  <c r="E49" i="13"/>
  <c r="C30" i="13"/>
  <c r="G70" i="13"/>
  <c r="C7" i="13"/>
  <c r="G7" i="13"/>
  <c r="G73" i="13"/>
  <c r="E55" i="13"/>
  <c r="G19" i="13"/>
  <c r="G13" i="13"/>
  <c r="E70" i="13"/>
  <c r="E27" i="13"/>
  <c r="C73" i="13"/>
  <c r="C70" i="13"/>
  <c r="F85" i="13"/>
  <c r="D85" i="13"/>
  <c r="G78" i="13"/>
  <c r="G49" i="13"/>
  <c r="G38" i="13"/>
  <c r="G27" i="13"/>
  <c r="E73" i="13"/>
  <c r="E13" i="13"/>
  <c r="C78" i="13"/>
  <c r="C85" i="13" s="1"/>
  <c r="C66" i="13"/>
  <c r="C55" i="13"/>
  <c r="C49" i="13"/>
  <c r="C34" i="13"/>
  <c r="C27" i="13"/>
  <c r="C19" i="13"/>
  <c r="C13" i="13"/>
  <c r="G66" i="13"/>
  <c r="G55" i="13"/>
  <c r="E78" i="13"/>
  <c r="E66" i="13"/>
  <c r="E34" i="13"/>
  <c r="E19" i="13"/>
  <c r="D14" i="5"/>
  <c r="A6" i="13"/>
  <c r="A8" i="13"/>
  <c r="A9" i="13" s="1"/>
  <c r="D4" i="6" s="1"/>
  <c r="A10" i="13"/>
  <c r="A11" i="13"/>
  <c r="A12" i="13"/>
  <c r="A14" i="13"/>
  <c r="A15" i="13"/>
  <c r="A16" i="13"/>
  <c r="A17" i="13"/>
  <c r="A18" i="13"/>
  <c r="A20" i="13"/>
  <c r="A21" i="13" s="1"/>
  <c r="D7" i="6" s="1"/>
  <c r="A22" i="13"/>
  <c r="A23" i="13" s="1"/>
  <c r="D8" i="6" s="1"/>
  <c r="A24" i="13"/>
  <c r="A25" i="13"/>
  <c r="A26" i="13"/>
  <c r="A28" i="13"/>
  <c r="A30" i="13" s="1"/>
  <c r="D13" i="6" s="1"/>
  <c r="A29" i="13"/>
  <c r="A31" i="13"/>
  <c r="A32" i="13"/>
  <c r="A33" i="13"/>
  <c r="A35" i="13"/>
  <c r="A36" i="13"/>
  <c r="A37" i="13"/>
  <c r="A39" i="13"/>
  <c r="A40" i="13" s="1"/>
  <c r="D16" i="6" s="1"/>
  <c r="A41" i="13"/>
  <c r="A42" i="13" s="1"/>
  <c r="D17" i="6" s="1"/>
  <c r="A43" i="13"/>
  <c r="A44" i="13" s="1"/>
  <c r="D18" i="6" s="1"/>
  <c r="A45" i="13"/>
  <c r="A46" i="13"/>
  <c r="A47" i="13"/>
  <c r="A48" i="13"/>
  <c r="A50" i="13"/>
  <c r="A51" i="13"/>
  <c r="A53" i="13"/>
  <c r="A54" i="13"/>
  <c r="A56" i="13"/>
  <c r="A57" i="13" s="1"/>
  <c r="D23" i="6" s="1"/>
  <c r="A58" i="13"/>
  <c r="A59" i="13" s="1"/>
  <c r="D24" i="6" s="1"/>
  <c r="A60" i="13"/>
  <c r="A61" i="13"/>
  <c r="A62" i="13"/>
  <c r="A63" i="13"/>
  <c r="A64" i="13"/>
  <c r="A65" i="13"/>
  <c r="A67" i="13"/>
  <c r="A68" i="13"/>
  <c r="A69" i="13"/>
  <c r="A71" i="13"/>
  <c r="A72" i="13"/>
  <c r="A74" i="13"/>
  <c r="A75" i="13" s="1"/>
  <c r="D30" i="6" s="1"/>
  <c r="A76" i="13"/>
  <c r="A77" i="13"/>
  <c r="A79" i="13"/>
  <c r="A80" i="13" s="1"/>
  <c r="D31" i="6" s="1"/>
  <c r="A81" i="13"/>
  <c r="A82" i="13" s="1"/>
  <c r="D34" i="6" s="1"/>
  <c r="A83" i="13"/>
  <c r="A84" i="13" s="1"/>
  <c r="A5" i="13"/>
  <c r="A7" i="13" s="1"/>
  <c r="D3" i="6" s="1"/>
  <c r="B6" i="13"/>
  <c r="B8" i="13"/>
  <c r="B9" i="13" s="1"/>
  <c r="B10" i="13"/>
  <c r="B11" i="13"/>
  <c r="B12" i="13"/>
  <c r="B14" i="13"/>
  <c r="B15" i="13"/>
  <c r="B16" i="13"/>
  <c r="B17" i="13"/>
  <c r="B18" i="13"/>
  <c r="B20" i="13"/>
  <c r="B21" i="13" s="1"/>
  <c r="B22" i="13"/>
  <c r="B23" i="13" s="1"/>
  <c r="B24" i="13"/>
  <c r="B25" i="13"/>
  <c r="B26" i="13"/>
  <c r="B28" i="13"/>
  <c r="B29" i="13"/>
  <c r="B31" i="13"/>
  <c r="B32" i="13"/>
  <c r="B33" i="13"/>
  <c r="B35" i="13"/>
  <c r="B36" i="13"/>
  <c r="B37" i="13"/>
  <c r="B39" i="13"/>
  <c r="B40" i="13" s="1"/>
  <c r="B41" i="13"/>
  <c r="B42" i="13" s="1"/>
  <c r="B43" i="13"/>
  <c r="B44" i="13" s="1"/>
  <c r="B45" i="13"/>
  <c r="B46" i="13"/>
  <c r="B47" i="13"/>
  <c r="B48" i="13"/>
  <c r="B50" i="13"/>
  <c r="B51" i="13"/>
  <c r="B53" i="13"/>
  <c r="B54" i="13"/>
  <c r="B56" i="13"/>
  <c r="B57" i="13" s="1"/>
  <c r="B58" i="13"/>
  <c r="B59" i="13" s="1"/>
  <c r="B60" i="13"/>
  <c r="B61" i="13"/>
  <c r="B62" i="13"/>
  <c r="B63" i="13"/>
  <c r="B64" i="13"/>
  <c r="B65" i="13"/>
  <c r="B67" i="13"/>
  <c r="B68" i="13"/>
  <c r="B69" i="13"/>
  <c r="B71" i="13"/>
  <c r="B72" i="13"/>
  <c r="B74" i="13"/>
  <c r="B75" i="13" s="1"/>
  <c r="B76" i="13"/>
  <c r="B77" i="13"/>
  <c r="B79" i="13"/>
  <c r="B80" i="13" s="1"/>
  <c r="B81" i="13"/>
  <c r="B82" i="13" s="1"/>
  <c r="B83" i="13"/>
  <c r="B84" i="13" s="1"/>
  <c r="B5" i="13"/>
  <c r="H82" i="13"/>
  <c r="H84" i="13"/>
  <c r="H80" i="13"/>
  <c r="H78" i="13"/>
  <c r="H75" i="13"/>
  <c r="H73" i="13"/>
  <c r="H70" i="13"/>
  <c r="H66" i="13"/>
  <c r="H59" i="13"/>
  <c r="H57" i="13"/>
  <c r="H55" i="13"/>
  <c r="H52" i="13"/>
  <c r="H49" i="13"/>
  <c r="H44" i="13"/>
  <c r="H42" i="13"/>
  <c r="H40" i="13"/>
  <c r="H38" i="13"/>
  <c r="H34" i="13"/>
  <c r="H30" i="13"/>
  <c r="H23" i="13"/>
  <c r="H21" i="13"/>
  <c r="H9" i="13"/>
  <c r="G85" i="13" l="1"/>
  <c r="E85" i="13"/>
  <c r="B7" i="13"/>
  <c r="B73" i="13"/>
  <c r="B34" i="13"/>
  <c r="B19" i="13"/>
  <c r="B78" i="13"/>
  <c r="B66" i="13"/>
  <c r="B55" i="13"/>
  <c r="B38" i="13"/>
  <c r="A52" i="13"/>
  <c r="D21" i="6" s="1"/>
  <c r="H85" i="13"/>
  <c r="B30" i="13"/>
  <c r="A34" i="13"/>
  <c r="D15" i="6" s="1"/>
  <c r="A19" i="13"/>
  <c r="D6" i="6" s="1"/>
  <c r="B70" i="13"/>
  <c r="B52" i="13"/>
  <c r="B49" i="13"/>
  <c r="B13" i="13"/>
  <c r="D32" i="6"/>
  <c r="A78" i="13"/>
  <c r="D33" i="6" s="1"/>
  <c r="A66" i="13"/>
  <c r="D25" i="6" s="1"/>
  <c r="A55" i="13"/>
  <c r="D22" i="6" s="1"/>
  <c r="A27" i="13"/>
  <c r="D10" i="6" s="1"/>
  <c r="A13" i="13"/>
  <c r="D5" i="6" s="1"/>
  <c r="B27" i="13"/>
  <c r="A70" i="13"/>
  <c r="D27" i="6" s="1"/>
  <c r="A49" i="13"/>
  <c r="D20" i="6" s="1"/>
  <c r="A73" i="13"/>
  <c r="D29" i="6" s="1"/>
  <c r="A38" i="13"/>
  <c r="D14" i="6" s="1"/>
  <c r="E7" i="5"/>
  <c r="G7" i="5"/>
  <c r="D7" i="5"/>
  <c r="D15" i="5" s="1"/>
  <c r="E14" i="5"/>
  <c r="G14" i="5"/>
  <c r="B85" i="13" l="1"/>
  <c r="G15" i="5"/>
  <c r="E15" i="5"/>
  <c r="A85" i="13"/>
  <c r="E7" i="10"/>
  <c r="D7" i="10"/>
  <c r="A20" i="12"/>
  <c r="B20" i="12"/>
  <c r="A7" i="12"/>
  <c r="B7" i="12"/>
  <c r="A23" i="12" l="1"/>
  <c r="B23" i="12"/>
  <c r="A10" i="12"/>
  <c r="A32" i="12" s="1"/>
  <c r="B10" i="12"/>
  <c r="B32" i="12" s="1"/>
  <c r="D36" i="6"/>
  <c r="E36" i="6"/>
  <c r="F36" i="6"/>
  <c r="G36" i="6"/>
  <c r="H36" i="6"/>
  <c r="I36" i="6"/>
  <c r="J36" i="6"/>
  <c r="K36" i="6"/>
  <c r="L36" i="6"/>
  <c r="F10" i="4"/>
  <c r="E10" i="4"/>
  <c r="F6" i="4"/>
  <c r="E6" i="4"/>
  <c r="F11" i="4" l="1"/>
  <c r="E11" i="4"/>
  <c r="A10" i="15"/>
  <c r="C17" i="15"/>
  <c r="C24" i="15" s="1"/>
  <c r="C25" i="15"/>
  <c r="C41" i="15"/>
  <c r="A42" i="15"/>
  <c r="A46" i="15"/>
  <c r="C48" i="15"/>
  <c r="C50" i="15"/>
  <c r="C63" i="15" s="1"/>
  <c r="A51" i="15"/>
  <c r="A53" i="15"/>
  <c r="A54" i="15"/>
  <c r="A60" i="15"/>
  <c r="A61" i="15"/>
  <c r="C64" i="15"/>
  <c r="A66" i="15"/>
  <c r="C69" i="15"/>
  <c r="C72" i="15" s="1"/>
  <c r="A71" i="15"/>
  <c r="C73" i="15"/>
  <c r="C74" i="15"/>
  <c r="A74" i="15" s="1"/>
  <c r="C76" i="15"/>
  <c r="C77" i="15"/>
  <c r="A77" i="15" s="1"/>
  <c r="C78" i="15"/>
  <c r="C80" i="15"/>
  <c r="C81" i="15"/>
  <c r="C83" i="15"/>
  <c r="C84" i="15"/>
  <c r="C85" i="15"/>
  <c r="C86" i="15"/>
  <c r="C87" i="15"/>
  <c r="C88" i="15"/>
  <c r="C89" i="15"/>
  <c r="C90" i="15"/>
  <c r="C91" i="15"/>
  <c r="C93" i="15"/>
  <c r="C98" i="15"/>
  <c r="C99" i="15"/>
  <c r="C100" i="15"/>
  <c r="A100" i="15" s="1"/>
  <c r="C101" i="15"/>
  <c r="A101" i="15" s="1"/>
  <c r="C102" i="15"/>
  <c r="A102" i="15" s="1"/>
  <c r="C103" i="15"/>
  <c r="A103" i="15" s="1"/>
  <c r="C104" i="15"/>
  <c r="C105" i="15"/>
  <c r="A105" i="15" s="1"/>
  <c r="C106" i="15"/>
  <c r="C107" i="15"/>
  <c r="C108" i="15"/>
  <c r="C109" i="15"/>
  <c r="A109" i="15" s="1"/>
  <c r="C110" i="15"/>
  <c r="A110" i="15" s="1"/>
  <c r="C111" i="15"/>
  <c r="A111" i="15" s="1"/>
  <c r="C112" i="15"/>
  <c r="C113" i="15"/>
  <c r="A113" i="15" s="1"/>
  <c r="C114" i="15"/>
  <c r="C115" i="15"/>
  <c r="C116" i="15"/>
  <c r="C117" i="15"/>
  <c r="A117" i="15" s="1"/>
  <c r="C119" i="15"/>
  <c r="C128" i="15"/>
  <c r="A129" i="15"/>
  <c r="C131" i="15"/>
  <c r="C134" i="15"/>
  <c r="A135" i="15"/>
  <c r="A136" i="15"/>
  <c r="A140" i="15"/>
  <c r="A144" i="15"/>
  <c r="A148" i="15"/>
  <c r="A149" i="15"/>
  <c r="A151" i="15"/>
  <c r="A152" i="15"/>
  <c r="C154" i="15"/>
  <c r="C159" i="15"/>
  <c r="C161" i="15" s="1"/>
  <c r="A160" i="15"/>
  <c r="C162" i="15"/>
  <c r="C173" i="15" s="1"/>
  <c r="A163" i="15"/>
  <c r="A168" i="15"/>
  <c r="A172" i="15"/>
  <c r="C174" i="15"/>
  <c r="A176" i="15"/>
  <c r="C178" i="15"/>
  <c r="C193" i="15" s="1"/>
  <c r="A189" i="15"/>
  <c r="C194" i="15"/>
  <c r="C199" i="15"/>
  <c r="A199" i="15" s="1"/>
  <c r="C201" i="15"/>
  <c r="C217" i="15" s="1"/>
  <c r="A208" i="15"/>
  <c r="C218" i="15"/>
  <c r="C220" i="15"/>
  <c r="C229" i="15" s="1"/>
  <c r="C230" i="15"/>
  <c r="C233" i="15"/>
  <c r="A235" i="15"/>
  <c r="C238" i="15"/>
  <c r="A239" i="15"/>
  <c r="C241" i="15"/>
  <c r="A243" i="15"/>
  <c r="A245" i="15"/>
  <c r="A246" i="15"/>
  <c r="C249" i="15"/>
  <c r="A7" i="15"/>
  <c r="A8" i="15"/>
  <c r="A9" i="15"/>
  <c r="A12" i="15"/>
  <c r="A13" i="15"/>
  <c r="A15" i="15"/>
  <c r="E17" i="15"/>
  <c r="E24" i="15" s="1"/>
  <c r="A21" i="15"/>
  <c r="E25" i="15"/>
  <c r="E40" i="15" s="1"/>
  <c r="E41" i="15"/>
  <c r="E47" i="15" s="1"/>
  <c r="A45" i="15"/>
  <c r="E48" i="15"/>
  <c r="E49" i="15" s="1"/>
  <c r="E50" i="15"/>
  <c r="A58" i="15"/>
  <c r="E64" i="15"/>
  <c r="E68" i="15" s="1"/>
  <c r="E69" i="15"/>
  <c r="E72" i="15" s="1"/>
  <c r="E73" i="15"/>
  <c r="E75" i="15" s="1"/>
  <c r="E76" i="15"/>
  <c r="E80" i="15"/>
  <c r="E81" i="15"/>
  <c r="A81" i="15" s="1"/>
  <c r="E83" i="15"/>
  <c r="E84" i="15"/>
  <c r="E85" i="15"/>
  <c r="E86" i="15"/>
  <c r="A86" i="15" s="1"/>
  <c r="E87" i="15"/>
  <c r="A87" i="15" s="1"/>
  <c r="E88" i="15"/>
  <c r="E89" i="15"/>
  <c r="E90" i="15"/>
  <c r="A90" i="15" s="1"/>
  <c r="E91" i="15"/>
  <c r="E93" i="15"/>
  <c r="E97" i="15" s="1"/>
  <c r="E98" i="15"/>
  <c r="E118" i="15" s="1"/>
  <c r="A99" i="15"/>
  <c r="A106" i="15"/>
  <c r="A107" i="15"/>
  <c r="A114" i="15"/>
  <c r="A115" i="15"/>
  <c r="E119" i="15"/>
  <c r="E127" i="15" s="1"/>
  <c r="A121" i="15"/>
  <c r="A122" i="15"/>
  <c r="A123" i="15"/>
  <c r="A124" i="15"/>
  <c r="A125" i="15"/>
  <c r="A126" i="15"/>
  <c r="E128" i="15"/>
  <c r="E130" i="15" s="1"/>
  <c r="E131" i="15"/>
  <c r="E133" i="15" s="1"/>
  <c r="E134" i="15"/>
  <c r="E153" i="15" s="1"/>
  <c r="A143" i="15"/>
  <c r="A147" i="15"/>
  <c r="E154" i="15"/>
  <c r="E158" i="15" s="1"/>
  <c r="E159" i="15"/>
  <c r="E161" i="15" s="1"/>
  <c r="E162" i="15"/>
  <c r="A164" i="15"/>
  <c r="A166" i="15"/>
  <c r="A171" i="15"/>
  <c r="E174" i="15"/>
  <c r="E177" i="15" s="1"/>
  <c r="E178" i="15"/>
  <c r="E193" i="15" s="1"/>
  <c r="A181" i="15"/>
  <c r="A188" i="15"/>
  <c r="A190" i="15"/>
  <c r="A191" i="15"/>
  <c r="E194" i="15"/>
  <c r="A196" i="15"/>
  <c r="A197" i="15"/>
  <c r="E201" i="15"/>
  <c r="E217" i="15" s="1"/>
  <c r="A205" i="15"/>
  <c r="A216" i="15"/>
  <c r="E218" i="15"/>
  <c r="E219" i="15" s="1"/>
  <c r="E220" i="15"/>
  <c r="A221" i="15"/>
  <c r="A222" i="15"/>
  <c r="A224" i="15"/>
  <c r="A225" i="15"/>
  <c r="A226" i="15"/>
  <c r="A228" i="15"/>
  <c r="E230" i="15"/>
  <c r="E232" i="15" s="1"/>
  <c r="A231" i="15"/>
  <c r="E233" i="15"/>
  <c r="E237" i="15" s="1"/>
  <c r="E238" i="15"/>
  <c r="E240" i="15" s="1"/>
  <c r="E241" i="15"/>
  <c r="E248" i="15" s="1"/>
  <c r="A242" i="15"/>
  <c r="A244" i="15"/>
  <c r="E249" i="15"/>
  <c r="E250" i="15" s="1"/>
  <c r="A14" i="15"/>
  <c r="G17" i="15"/>
  <c r="G24" i="15" s="1"/>
  <c r="A18" i="15"/>
  <c r="A20" i="15"/>
  <c r="A22" i="15"/>
  <c r="G25" i="15"/>
  <c r="G40" i="15" s="1"/>
  <c r="G41" i="15"/>
  <c r="G47" i="15" s="1"/>
  <c r="G48" i="15"/>
  <c r="G49" i="15" s="1"/>
  <c r="G50" i="15"/>
  <c r="G63" i="15" s="1"/>
  <c r="A56" i="15"/>
  <c r="A59" i="15"/>
  <c r="G64" i="15"/>
  <c r="G68" i="15" s="1"/>
  <c r="G69" i="15"/>
  <c r="G73" i="15"/>
  <c r="G75" i="15" s="1"/>
  <c r="G76" i="15"/>
  <c r="G79" i="15" s="1"/>
  <c r="G80" i="15"/>
  <c r="G82" i="15" s="1"/>
  <c r="G83" i="15"/>
  <c r="G92" i="15" s="1"/>
  <c r="G93" i="15"/>
  <c r="G97" i="15" s="1"/>
  <c r="G98" i="15"/>
  <c r="G118" i="15" s="1"/>
  <c r="G119" i="15"/>
  <c r="G127" i="15" s="1"/>
  <c r="G128" i="15"/>
  <c r="G130" i="15" s="1"/>
  <c r="G131" i="15"/>
  <c r="G133" i="15" s="1"/>
  <c r="G134" i="15"/>
  <c r="G153" i="15" s="1"/>
  <c r="A145" i="15"/>
  <c r="A150" i="15"/>
  <c r="G154" i="15"/>
  <c r="G158" i="15" s="1"/>
  <c r="G159" i="15"/>
  <c r="G161" i="15" s="1"/>
  <c r="G162" i="15"/>
  <c r="G173" i="15" s="1"/>
  <c r="A169" i="15"/>
  <c r="G174" i="15"/>
  <c r="G177" i="15" s="1"/>
  <c r="G178" i="15"/>
  <c r="G193" i="15" s="1"/>
  <c r="A180" i="15"/>
  <c r="A187" i="15"/>
  <c r="A192" i="15"/>
  <c r="G194" i="15"/>
  <c r="G200" i="15" s="1"/>
  <c r="G201" i="15"/>
  <c r="G217" i="15" s="1"/>
  <c r="A203" i="15"/>
  <c r="A209" i="15"/>
  <c r="A213" i="15"/>
  <c r="A215" i="15"/>
  <c r="G218" i="15"/>
  <c r="G219" i="15" s="1"/>
  <c r="G220" i="15"/>
  <c r="G229" i="15" s="1"/>
  <c r="G230" i="15"/>
  <c r="G232" i="15" s="1"/>
  <c r="G233" i="15"/>
  <c r="G237" i="15" s="1"/>
  <c r="G238" i="15"/>
  <c r="G240" i="15" s="1"/>
  <c r="G241" i="15"/>
  <c r="G248" i="15" s="1"/>
  <c r="G249" i="15"/>
  <c r="G250" i="15" s="1"/>
  <c r="I17" i="15"/>
  <c r="I24" i="15" s="1"/>
  <c r="I25" i="15"/>
  <c r="I40" i="15" s="1"/>
  <c r="I41" i="15"/>
  <c r="I47" i="15" s="1"/>
  <c r="A43" i="15"/>
  <c r="I48" i="15"/>
  <c r="I49" i="15" s="1"/>
  <c r="I50" i="15"/>
  <c r="I63" i="15" s="1"/>
  <c r="I64" i="15"/>
  <c r="I68" i="15" s="1"/>
  <c r="I69" i="15"/>
  <c r="I72" i="15" s="1"/>
  <c r="I73" i="15"/>
  <c r="I75" i="15" s="1"/>
  <c r="I76" i="15"/>
  <c r="I79" i="15" s="1"/>
  <c r="I80" i="15"/>
  <c r="I82" i="15" s="1"/>
  <c r="I83" i="15"/>
  <c r="I92" i="15" s="1"/>
  <c r="I93" i="15"/>
  <c r="I97" i="15" s="1"/>
  <c r="I98" i="15"/>
  <c r="I118" i="15" s="1"/>
  <c r="I128" i="15"/>
  <c r="I130" i="15" s="1"/>
  <c r="I131" i="15"/>
  <c r="I133" i="15" s="1"/>
  <c r="I134" i="15"/>
  <c r="I153" i="15" s="1"/>
  <c r="I154" i="15"/>
  <c r="I158" i="15" s="1"/>
  <c r="I159" i="15"/>
  <c r="I161" i="15" s="1"/>
  <c r="I162" i="15"/>
  <c r="I173" i="15" s="1"/>
  <c r="I174" i="15"/>
  <c r="I177" i="15" s="1"/>
  <c r="I178" i="15"/>
  <c r="I193" i="15" s="1"/>
  <c r="I194" i="15"/>
  <c r="I200" i="15" s="1"/>
  <c r="I201" i="15"/>
  <c r="I217" i="15" s="1"/>
  <c r="I218" i="15"/>
  <c r="I220" i="15"/>
  <c r="I229" i="15" s="1"/>
  <c r="I230" i="15"/>
  <c r="I232" i="15" s="1"/>
  <c r="I233" i="15"/>
  <c r="I237" i="15" s="1"/>
  <c r="I238" i="15"/>
  <c r="I240" i="15" s="1"/>
  <c r="I241" i="15"/>
  <c r="I248" i="15" s="1"/>
  <c r="I249" i="15"/>
  <c r="I250" i="15" s="1"/>
  <c r="C5" i="15"/>
  <c r="C16" i="15" s="1"/>
  <c r="E5" i="15"/>
  <c r="E16" i="15" s="1"/>
  <c r="G5" i="15"/>
  <c r="G16" i="15" s="1"/>
  <c r="I5" i="15"/>
  <c r="I16" i="15" s="1"/>
  <c r="A91" i="15" l="1"/>
  <c r="C200" i="15"/>
  <c r="A69" i="15"/>
  <c r="A72" i="15" s="1"/>
  <c r="C10" i="6" s="1"/>
  <c r="M10" i="6" s="1"/>
  <c r="G72" i="15"/>
  <c r="G251" i="15" s="1"/>
  <c r="I219" i="15"/>
  <c r="I251" i="15" s="1"/>
  <c r="A220" i="15"/>
  <c r="E229" i="15"/>
  <c r="A83" i="15"/>
  <c r="E92" i="15"/>
  <c r="A194" i="15"/>
  <c r="E200" i="15"/>
  <c r="A76" i="15"/>
  <c r="E79" i="15"/>
  <c r="A238" i="15"/>
  <c r="C240" i="15"/>
  <c r="C130" i="15"/>
  <c r="A128" i="15"/>
  <c r="A130" i="15" s="1"/>
  <c r="C18" i="6" s="1"/>
  <c r="M18" i="6" s="1"/>
  <c r="A41" i="15"/>
  <c r="C47" i="15"/>
  <c r="A88" i="15"/>
  <c r="A84" i="15"/>
  <c r="C79" i="15"/>
  <c r="A230" i="15"/>
  <c r="A232" i="15" s="1"/>
  <c r="C30" i="6" s="1"/>
  <c r="M30" i="6" s="1"/>
  <c r="C232" i="15"/>
  <c r="E82" i="15"/>
  <c r="C92" i="15"/>
  <c r="A162" i="15"/>
  <c r="E173" i="15"/>
  <c r="A249" i="15"/>
  <c r="A250" i="15" s="1"/>
  <c r="C34" i="6" s="1"/>
  <c r="M34" i="6" s="1"/>
  <c r="C250" i="15"/>
  <c r="A241" i="15"/>
  <c r="A248" i="15" s="1"/>
  <c r="C33" i="6" s="1"/>
  <c r="M33" i="6" s="1"/>
  <c r="C248" i="15"/>
  <c r="A233" i="15"/>
  <c r="C237" i="15"/>
  <c r="C133" i="15"/>
  <c r="A131" i="15"/>
  <c r="A93" i="15"/>
  <c r="A97" i="15" s="1"/>
  <c r="C15" i="6" s="1"/>
  <c r="M15" i="6" s="1"/>
  <c r="C97" i="15"/>
  <c r="A73" i="15"/>
  <c r="C75" i="15"/>
  <c r="A64" i="15"/>
  <c r="C68" i="15"/>
  <c r="A50" i="15"/>
  <c r="E63" i="15"/>
  <c r="A218" i="15"/>
  <c r="A219" i="15" s="1"/>
  <c r="C28" i="6" s="1"/>
  <c r="M28" i="6" s="1"/>
  <c r="C219" i="15"/>
  <c r="A174" i="15"/>
  <c r="A177" i="15" s="1"/>
  <c r="C24" i="6" s="1"/>
  <c r="M24" i="6" s="1"/>
  <c r="C177" i="15"/>
  <c r="C153" i="15"/>
  <c r="A134" i="15"/>
  <c r="A119" i="15"/>
  <c r="C127" i="15"/>
  <c r="A80" i="15"/>
  <c r="C82" i="15"/>
  <c r="A48" i="15"/>
  <c r="A49" i="15" s="1"/>
  <c r="C7" i="6" s="1"/>
  <c r="M7" i="6" s="1"/>
  <c r="C49" i="15"/>
  <c r="A25" i="15"/>
  <c r="C40" i="15"/>
  <c r="C118" i="15"/>
  <c r="A89" i="15"/>
  <c r="C158" i="15"/>
  <c r="A154" i="15"/>
  <c r="A158" i="15" s="1"/>
  <c r="C21" i="6" s="1"/>
  <c r="M21" i="6" s="1"/>
  <c r="A159" i="15"/>
  <c r="A161" i="15" s="1"/>
  <c r="C22" i="6" s="1"/>
  <c r="M22" i="6" s="1"/>
  <c r="A75" i="15"/>
  <c r="C11" i="6" s="1"/>
  <c r="M11" i="6" s="1"/>
  <c r="A47" i="15"/>
  <c r="C6" i="6" s="1"/>
  <c r="M6" i="6" s="1"/>
  <c r="A240" i="15"/>
  <c r="C32" i="6" s="1"/>
  <c r="M32" i="6" s="1"/>
  <c r="A236" i="15"/>
  <c r="A237" i="15" s="1"/>
  <c r="C31" i="6" s="1"/>
  <c r="M31" i="6" s="1"/>
  <c r="A223" i="15"/>
  <c r="A211" i="15"/>
  <c r="A207" i="15"/>
  <c r="A210" i="15"/>
  <c r="A206" i="15"/>
  <c r="A212" i="15"/>
  <c r="A204" i="15"/>
  <c r="A201" i="15"/>
  <c r="A200" i="15"/>
  <c r="C26" i="6" s="1"/>
  <c r="M26" i="6" s="1"/>
  <c r="A179" i="15"/>
  <c r="A178" i="15"/>
  <c r="A170" i="15"/>
  <c r="A173" i="15" s="1"/>
  <c r="C23" i="6" s="1"/>
  <c r="M23" i="6" s="1"/>
  <c r="A141" i="15"/>
  <c r="A146" i="15"/>
  <c r="A138" i="15"/>
  <c r="A139" i="15"/>
  <c r="A137" i="15"/>
  <c r="A132" i="15"/>
  <c r="A127" i="15"/>
  <c r="C17" i="6" s="1"/>
  <c r="M17" i="6" s="1"/>
  <c r="A116" i="15"/>
  <c r="A112" i="15"/>
  <c r="A108" i="15"/>
  <c r="A104" i="15"/>
  <c r="A98" i="15"/>
  <c r="A85" i="15"/>
  <c r="A82" i="15"/>
  <c r="C13" i="6" s="1"/>
  <c r="M13" i="6" s="1"/>
  <c r="A78" i="15"/>
  <c r="A79" i="15" s="1"/>
  <c r="C12" i="6" s="1"/>
  <c r="M12" i="6" s="1"/>
  <c r="A68" i="15"/>
  <c r="C9" i="6" s="1"/>
  <c r="M9" i="6" s="1"/>
  <c r="A63" i="15"/>
  <c r="C8" i="6" s="1"/>
  <c r="M8" i="6" s="1"/>
  <c r="A17" i="15"/>
  <c r="A24" i="15" s="1"/>
  <c r="C4" i="6" s="1"/>
  <c r="M4" i="6" s="1"/>
  <c r="A6" i="15"/>
  <c r="A5" i="15"/>
  <c r="A133" i="15" l="1"/>
  <c r="C19" i="6" s="1"/>
  <c r="M19" i="6" s="1"/>
  <c r="E251" i="15"/>
  <c r="A92" i="15"/>
  <c r="C14" i="6" s="1"/>
  <c r="M14" i="6" s="1"/>
  <c r="C251" i="15"/>
  <c r="A16" i="15"/>
  <c r="C3" i="6" s="1"/>
  <c r="A229" i="15"/>
  <c r="C29" i="6" s="1"/>
  <c r="M29" i="6" s="1"/>
  <c r="A217" i="15"/>
  <c r="C27" i="6" s="1"/>
  <c r="M27" i="6" s="1"/>
  <c r="A193" i="15"/>
  <c r="C25" i="6" s="1"/>
  <c r="M25" i="6" s="1"/>
  <c r="A118" i="15"/>
  <c r="C16" i="6" s="1"/>
  <c r="M16" i="6" s="1"/>
  <c r="A40" i="15"/>
  <c r="C5" i="6" s="1"/>
  <c r="M5" i="6" s="1"/>
  <c r="A153" i="15"/>
  <c r="C20" i="6" s="1"/>
  <c r="M20" i="6" s="1"/>
  <c r="B6" i="15"/>
  <c r="B7" i="15"/>
  <c r="B8" i="15"/>
  <c r="B9" i="15"/>
  <c r="B10" i="15"/>
  <c r="B11" i="15"/>
  <c r="B12" i="15"/>
  <c r="B13" i="15"/>
  <c r="B14" i="15"/>
  <c r="B15" i="15"/>
  <c r="B17" i="15"/>
  <c r="B18" i="15"/>
  <c r="B19" i="15"/>
  <c r="B20" i="15"/>
  <c r="B21" i="15"/>
  <c r="B22" i="15"/>
  <c r="B23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1" i="15"/>
  <c r="B42" i="15"/>
  <c r="B43" i="15"/>
  <c r="B44" i="15"/>
  <c r="B45" i="15"/>
  <c r="B46" i="15"/>
  <c r="B48" i="15"/>
  <c r="B49" i="15" s="1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4" i="15"/>
  <c r="B65" i="15"/>
  <c r="B66" i="15"/>
  <c r="B67" i="15"/>
  <c r="B69" i="15"/>
  <c r="B70" i="15"/>
  <c r="B71" i="15"/>
  <c r="B73" i="15"/>
  <c r="B74" i="15"/>
  <c r="B76" i="15"/>
  <c r="B77" i="15"/>
  <c r="B78" i="15"/>
  <c r="B80" i="15"/>
  <c r="B81" i="15"/>
  <c r="B93" i="15"/>
  <c r="B94" i="15"/>
  <c r="B95" i="15"/>
  <c r="B96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9" i="15"/>
  <c r="B120" i="15"/>
  <c r="B121" i="15"/>
  <c r="B122" i="15"/>
  <c r="B123" i="15"/>
  <c r="B124" i="15"/>
  <c r="B125" i="15"/>
  <c r="B126" i="15"/>
  <c r="B128" i="15"/>
  <c r="B129" i="15"/>
  <c r="B131" i="15"/>
  <c r="B132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4" i="15"/>
  <c r="B155" i="15"/>
  <c r="B156" i="15"/>
  <c r="B157" i="15"/>
  <c r="B159" i="15"/>
  <c r="B160" i="15"/>
  <c r="B162" i="15"/>
  <c r="B163" i="15"/>
  <c r="B164" i="15"/>
  <c r="B165" i="15"/>
  <c r="B166" i="15"/>
  <c r="B167" i="15"/>
  <c r="B168" i="15"/>
  <c r="B169" i="15"/>
  <c r="B170" i="15"/>
  <c r="B171" i="15"/>
  <c r="B172" i="15"/>
  <c r="B174" i="15"/>
  <c r="B175" i="15"/>
  <c r="B176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4" i="15"/>
  <c r="B195" i="15"/>
  <c r="B196" i="15"/>
  <c r="B197" i="15"/>
  <c r="B199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8" i="15"/>
  <c r="B219" i="15" s="1"/>
  <c r="B220" i="15"/>
  <c r="B221" i="15"/>
  <c r="B222" i="15"/>
  <c r="B223" i="15"/>
  <c r="B224" i="15"/>
  <c r="B225" i="15"/>
  <c r="B226" i="15"/>
  <c r="B227" i="15"/>
  <c r="B228" i="15"/>
  <c r="B230" i="15"/>
  <c r="B231" i="15"/>
  <c r="B233" i="15"/>
  <c r="B234" i="15"/>
  <c r="B235" i="15"/>
  <c r="B236" i="15"/>
  <c r="B238" i="15"/>
  <c r="B239" i="15"/>
  <c r="B241" i="15"/>
  <c r="B242" i="15"/>
  <c r="B243" i="15"/>
  <c r="B244" i="15"/>
  <c r="B245" i="15"/>
  <c r="B246" i="15"/>
  <c r="B247" i="15"/>
  <c r="B240" i="15" l="1"/>
  <c r="B68" i="15"/>
  <c r="B130" i="15"/>
  <c r="B82" i="15"/>
  <c r="B133" i="15"/>
  <c r="B72" i="15"/>
  <c r="B248" i="15"/>
  <c r="B232" i="15"/>
  <c r="B173" i="15"/>
  <c r="B75" i="15"/>
  <c r="B63" i="15"/>
  <c r="B200" i="15"/>
  <c r="B47" i="15"/>
  <c r="B237" i="15"/>
  <c r="B217" i="15"/>
  <c r="B193" i="15"/>
  <c r="B161" i="15"/>
  <c r="B79" i="15"/>
  <c r="B40" i="15"/>
  <c r="B229" i="15"/>
  <c r="B177" i="15"/>
  <c r="B153" i="15"/>
  <c r="B127" i="15"/>
  <c r="B118" i="15"/>
  <c r="B97" i="15"/>
  <c r="B24" i="15"/>
  <c r="B16" i="15"/>
  <c r="C36" i="6"/>
  <c r="M3" i="6"/>
  <c r="M36" i="6" s="1"/>
  <c r="B158" i="15"/>
  <c r="A251" i="15"/>
  <c r="J251" i="15" l="1"/>
  <c r="B251" i="15" l="1"/>
  <c r="B84" i="15" l="1"/>
  <c r="B88" i="15"/>
  <c r="B85" i="15"/>
  <c r="B89" i="15"/>
  <c r="B86" i="15"/>
  <c r="B90" i="15"/>
  <c r="B83" i="15"/>
  <c r="B87" i="15"/>
  <c r="B91" i="15"/>
  <c r="B249" i="15"/>
  <c r="B250" i="15" s="1"/>
  <c r="B92" i="15" l="1"/>
</calcChain>
</file>

<file path=xl/sharedStrings.xml><?xml version="1.0" encoding="utf-8"?>
<sst xmlns="http://schemas.openxmlformats.org/spreadsheetml/2006/main" count="818" uniqueCount="505">
  <si>
    <t>جمع کل</t>
  </si>
  <si>
    <t>استان</t>
  </si>
  <si>
    <t>اردبیل</t>
  </si>
  <si>
    <t>جمع اردبیل</t>
  </si>
  <si>
    <t>البرز</t>
  </si>
  <si>
    <t>ایلام</t>
  </si>
  <si>
    <t>بوشهر</t>
  </si>
  <si>
    <t>خراسان رضوی</t>
  </si>
  <si>
    <t>خوزستان</t>
  </si>
  <si>
    <t>زنجان</t>
  </si>
  <si>
    <t>فارس</t>
  </si>
  <si>
    <t>جمع فارس</t>
  </si>
  <si>
    <t>کرمانشاه</t>
  </si>
  <si>
    <t>گلستان</t>
  </si>
  <si>
    <t>جمع گلستان</t>
  </si>
  <si>
    <t>لرستان</t>
  </si>
  <si>
    <t>سمنان</t>
  </si>
  <si>
    <t>جمع سمنان</t>
  </si>
  <si>
    <t>مازندران</t>
  </si>
  <si>
    <t>همدان</t>
  </si>
  <si>
    <t>مرکزی</t>
  </si>
  <si>
    <t>قم</t>
  </si>
  <si>
    <t>اردبيل</t>
  </si>
  <si>
    <t>اتحادیه تعاون روستایی گرگان</t>
  </si>
  <si>
    <t>گیلان</t>
  </si>
  <si>
    <t>سیستان و بلوچستان</t>
  </si>
  <si>
    <t>یزد</t>
  </si>
  <si>
    <t>کردستان</t>
  </si>
  <si>
    <t>اتحادیه تعاون روستایی مازندران</t>
  </si>
  <si>
    <t>نام شرکت</t>
  </si>
  <si>
    <t>تهران</t>
  </si>
  <si>
    <t>ردیف</t>
  </si>
  <si>
    <t>گندم</t>
  </si>
  <si>
    <t>جو</t>
  </si>
  <si>
    <t>حبوبات</t>
  </si>
  <si>
    <t>علوفه</t>
  </si>
  <si>
    <t>برنج</t>
  </si>
  <si>
    <t>ذرت</t>
  </si>
  <si>
    <t xml:space="preserve">دانه های روغنی </t>
  </si>
  <si>
    <t>پنبه</t>
  </si>
  <si>
    <t>چغندرقند</t>
  </si>
  <si>
    <t>سیب زمینی</t>
  </si>
  <si>
    <t>آذربایجان شرقی</t>
  </si>
  <si>
    <t>آذربایجان غربی</t>
  </si>
  <si>
    <t>اصفهان</t>
  </si>
  <si>
    <t>جنوب کرمان</t>
  </si>
  <si>
    <t>چهارمحال و بختیاری</t>
  </si>
  <si>
    <t>خراسان جنوبی</t>
  </si>
  <si>
    <t>خراسان شمالی</t>
  </si>
  <si>
    <t>قزوین</t>
  </si>
  <si>
    <t>کرمان</t>
  </si>
  <si>
    <t xml:space="preserve">کهگیلویه و بویر احمد </t>
  </si>
  <si>
    <t>هرمزگان</t>
  </si>
  <si>
    <t>متمرکز ستاد</t>
  </si>
  <si>
    <t>جمع</t>
  </si>
  <si>
    <t>متقاضی حقیقی و حقوقی</t>
  </si>
  <si>
    <t>تسهیلات 
(ميليون ريال)</t>
  </si>
  <si>
    <t xml:space="preserve">جمع </t>
  </si>
  <si>
    <t>نام استان</t>
  </si>
  <si>
    <t>نام شرکت تولید کننده بذر</t>
  </si>
  <si>
    <t>توسعه کشت ذرت</t>
  </si>
  <si>
    <t>تسهیلات</t>
  </si>
  <si>
    <t>سهميه</t>
  </si>
  <si>
    <t>مادری</t>
  </si>
  <si>
    <t>گواهی شده</t>
  </si>
  <si>
    <t>متقاضي حقيقي يا حقوقي</t>
  </si>
  <si>
    <t>اتحاديه تعاون توليد پيراقوم</t>
  </si>
  <si>
    <t>شرکت بذر افشان سپاهان</t>
  </si>
  <si>
    <t>جمع اصفهان</t>
  </si>
  <si>
    <t>جمع ایلام</t>
  </si>
  <si>
    <t>جمع بوشهر</t>
  </si>
  <si>
    <t>جمع جنوبی</t>
  </si>
  <si>
    <t>جمع خوزستان</t>
  </si>
  <si>
    <t>جمع قم</t>
  </si>
  <si>
    <t>جمع لرستان</t>
  </si>
  <si>
    <t>جمع مرکزی</t>
  </si>
  <si>
    <t>جمع شرقی</t>
  </si>
  <si>
    <t>جمع غربی</t>
  </si>
  <si>
    <t>شرکت پیشرو کشت البرز</t>
  </si>
  <si>
    <t>جمع البرز</t>
  </si>
  <si>
    <t>اتحاديه تعاوني توليد كنندگان بذر</t>
  </si>
  <si>
    <t>جمع تهران</t>
  </si>
  <si>
    <t>جمع شمالی</t>
  </si>
  <si>
    <t>جمع رضوی</t>
  </si>
  <si>
    <t>جمع زنجان</t>
  </si>
  <si>
    <t>جمع قزوین</t>
  </si>
  <si>
    <t>جمع کردستان</t>
  </si>
  <si>
    <t>جمع کرمانشاه</t>
  </si>
  <si>
    <t>جمع کهگیلویه</t>
  </si>
  <si>
    <t>جمع مازندران</t>
  </si>
  <si>
    <t>جمع کل کشور</t>
  </si>
  <si>
    <t>استان اصفهان</t>
  </si>
  <si>
    <t>خراسان جنوبي</t>
  </si>
  <si>
    <t xml:space="preserve">تهران </t>
  </si>
  <si>
    <t xml:space="preserve">خراسان شمالي </t>
  </si>
  <si>
    <t>قزوين</t>
  </si>
  <si>
    <t xml:space="preserve">ردیف </t>
  </si>
  <si>
    <t>واحد:تن/میلیون ریال</t>
  </si>
  <si>
    <t>کیمیاگستر لرستان</t>
  </si>
  <si>
    <t>واحد :تن/میلیون ریال</t>
  </si>
  <si>
    <t xml:space="preserve"> پرورشی3</t>
  </si>
  <si>
    <t xml:space="preserve">مادری </t>
  </si>
  <si>
    <t>آذین خوشه شاهین دژ</t>
  </si>
  <si>
    <t>شركت تعاوني مهيار</t>
  </si>
  <si>
    <t>شركت تعاوني شهداي گرگاب</t>
  </si>
  <si>
    <t>رحیم صادقی</t>
  </si>
  <si>
    <t>پاکان بذر کویر</t>
  </si>
  <si>
    <t>تعاونی 2650</t>
  </si>
  <si>
    <t>اتحادیه تعاون روستايي</t>
  </si>
  <si>
    <t>خضری</t>
  </si>
  <si>
    <t>سیاهدشت</t>
  </si>
  <si>
    <t>آستان قدس</t>
  </si>
  <si>
    <t>شرکت  اترک</t>
  </si>
  <si>
    <t>تعاون روستايي جمیل</t>
  </si>
  <si>
    <t>شرکت آشنا</t>
  </si>
  <si>
    <t>تعاون روستايي نیشابور</t>
  </si>
  <si>
    <t>موسایی</t>
  </si>
  <si>
    <t>زنجان کشت خیرآباد</t>
  </si>
  <si>
    <t>تعاونی پنبه کاران داراب</t>
  </si>
  <si>
    <t>اتحاديه تعاون روستايي اقلید</t>
  </si>
  <si>
    <t>کشت گستر مرودشت</t>
  </si>
  <si>
    <t>اتحاديه تعاون روستايي کازرون</t>
  </si>
  <si>
    <t>شرکت سکز آباد</t>
  </si>
  <si>
    <t>شرکت جاوید دشت</t>
  </si>
  <si>
    <t>كردستان</t>
  </si>
  <si>
    <t>اصلاح بذر بیستون</t>
  </si>
  <si>
    <t>کشت وصنعت بیستون</t>
  </si>
  <si>
    <t>دانه بذر اهورا</t>
  </si>
  <si>
    <t>شرکت تعاونی چند منظوره کشاورز</t>
  </si>
  <si>
    <t>تعاونی تولید زرخیزدشت</t>
  </si>
  <si>
    <t xml:space="preserve">تمندر </t>
  </si>
  <si>
    <t>اتحادیه سمنان</t>
  </si>
  <si>
    <t>اتحادیه تعاونی روستایی</t>
  </si>
  <si>
    <t>جمع  همدان</t>
  </si>
  <si>
    <t>محصول</t>
  </si>
  <si>
    <t>طبقه بذری</t>
  </si>
  <si>
    <t>میزان خرید(تن)</t>
  </si>
  <si>
    <t>میزان تسهیلات(میلیون ریال)</t>
  </si>
  <si>
    <t xml:space="preserve">بوجاری و سس گیری طلای سبز یونجه </t>
  </si>
  <si>
    <t>مرغوب</t>
  </si>
  <si>
    <t>شرکت برکت جوین</t>
  </si>
  <si>
    <t>نام محصول</t>
  </si>
  <si>
    <t>تسهیلات مورد نیاز (میلیون ریال)</t>
  </si>
  <si>
    <t>میزان  خرید وش تکثیری (تن)</t>
  </si>
  <si>
    <t>تسهیلات بذر گندم کشور سال زراعی 98-97</t>
  </si>
  <si>
    <t>شرکت 1976 بناب</t>
  </si>
  <si>
    <t>آذربايجان‌شرقي</t>
  </si>
  <si>
    <t>اتحادیه تعاون روستايي بستان آباد</t>
  </si>
  <si>
    <t>اتحادیه تعاون روستايي چاراويماق</t>
  </si>
  <si>
    <t>اتحادیه تعاون روستايي هشترود</t>
  </si>
  <si>
    <t>اتحادیه تعاون روستايي ميانه</t>
  </si>
  <si>
    <t>شرکت سلامت اندیشان</t>
  </si>
  <si>
    <t>شركت مكانيزاسيون 2290خودافرين</t>
  </si>
  <si>
    <t>شرکت تعاونی کشاورزی 818 مراغه</t>
  </si>
  <si>
    <t>شرکت خوشه سهند مراغه</t>
  </si>
  <si>
    <t>اتحادیه کلیبر</t>
  </si>
  <si>
    <t>شركت اريس اهر</t>
  </si>
  <si>
    <t>شركت تجارت پيشگان سبز اروميه</t>
  </si>
  <si>
    <t>بایزید نوربخش</t>
  </si>
  <si>
    <t>اتحادیه تعاون روستايي بوكان</t>
  </si>
  <si>
    <t>شرکت آذین خوشه شاهین دژ</t>
  </si>
  <si>
    <t>شركت خوشه طلاي اشنويه</t>
  </si>
  <si>
    <t>شرکت آرتا کشت</t>
  </si>
  <si>
    <t>شرکت کشت و صنعت مغان</t>
  </si>
  <si>
    <t>اتحادیه تعاون روستایی پارس اباد</t>
  </si>
  <si>
    <t>شرکت ذرت سبلان</t>
  </si>
  <si>
    <t>اتحادیه تعاون روستایی بیله سوار</t>
  </si>
  <si>
    <t>شرکت گلچین مغان</t>
  </si>
  <si>
    <t>شرکت قزل مغان</t>
  </si>
  <si>
    <t>اتحادیه تعاون روستایی اولتان</t>
  </si>
  <si>
    <t>شرکت سبزآوران مغان</t>
  </si>
  <si>
    <t>شرکت یاشیل کشت</t>
  </si>
  <si>
    <t>شرکت رفاه گستر</t>
  </si>
  <si>
    <t>شرکت خانزاده</t>
  </si>
  <si>
    <t>شرکت کشت و صنعت پارس</t>
  </si>
  <si>
    <t>شرکت تعاونی کشاورزی منطقه مهیار</t>
  </si>
  <si>
    <t>شرکت تعاونی کشاورزی شهدای گرگاب</t>
  </si>
  <si>
    <t>شرکت نقطه عطف</t>
  </si>
  <si>
    <t>شرکت آقای رحیم صادقی</t>
  </si>
  <si>
    <t>شرکت پاکان بذر کویر</t>
  </si>
  <si>
    <t>شرکت نرگس دهلران</t>
  </si>
  <si>
    <t>ايلام</t>
  </si>
  <si>
    <t>تعاونی تولید ولیعصر دهلران</t>
  </si>
  <si>
    <t xml:space="preserve">شرکت گندمکاران جنوب </t>
  </si>
  <si>
    <t>شرکت میعاد</t>
  </si>
  <si>
    <t>شرکت پارسیان</t>
  </si>
  <si>
    <t>شرکت چناب دانه هليلان</t>
  </si>
  <si>
    <t>شرکت تاجمیر</t>
  </si>
  <si>
    <t>شرکت ایوان بذر رشیدی</t>
  </si>
  <si>
    <t>شرکت دردانه دره‌شهر</t>
  </si>
  <si>
    <t>شرکت الینا</t>
  </si>
  <si>
    <t>شرکت رویان</t>
  </si>
  <si>
    <t>تعاونی خرسان پیمان</t>
  </si>
  <si>
    <t>شرکت تعاونی کشاورزی مهر16 دره شهر</t>
  </si>
  <si>
    <t>شرکت صدف دانه ليان</t>
  </si>
  <si>
    <t>اتحادیه تعاون روستایی دشتی</t>
  </si>
  <si>
    <t>شرکت خوشه طلایی دشتستان</t>
  </si>
  <si>
    <t>تعاون روستايي ری</t>
  </si>
  <si>
    <t>شركت تعاوني خدمات توليد و توزيع بذر گندم رودبار زمين صالحی</t>
  </si>
  <si>
    <t>جنوب استان کرمان</t>
  </si>
  <si>
    <t>شرکت هامون</t>
  </si>
  <si>
    <t>جمع جیرفت</t>
  </si>
  <si>
    <t>شركت بذر افشان جوي بادام امام قيس</t>
  </si>
  <si>
    <t>چهارمحال و بختياري</t>
  </si>
  <si>
    <t>شرکت زرین بذر زاگرس</t>
  </si>
  <si>
    <t>اتحادیه تعاون روستایی لردکان</t>
  </si>
  <si>
    <t>جمع چهارمحال</t>
  </si>
  <si>
    <t>اتحادیه تعاون روستايي خراسان جنوبی</t>
  </si>
  <si>
    <t>شرکت سهامی زراعی خضری</t>
  </si>
  <si>
    <t>شرکت بركت جوين</t>
  </si>
  <si>
    <t>خراسان رضوي</t>
  </si>
  <si>
    <t>شرکت كيميا بذر تربت</t>
  </si>
  <si>
    <t>شرکت زیره پاک کنی زرین</t>
  </si>
  <si>
    <t>شرکت زردانه جام</t>
  </si>
  <si>
    <t>اتحادیه تعاون روستايي عشق آباد</t>
  </si>
  <si>
    <t>شرکت سرودشت خراسان</t>
  </si>
  <si>
    <t>شرکت زر بذر پيشرو</t>
  </si>
  <si>
    <t>اتحادیه تعاون روستایی قوچان</t>
  </si>
  <si>
    <t xml:space="preserve">اتحاديه تعاوني توليد تربت حيدريه </t>
  </si>
  <si>
    <t>تعاون تولید بذر نمونه سیاهدشت</t>
  </si>
  <si>
    <t>شرکت اترک</t>
  </si>
  <si>
    <t>شرکت وحدت کیا</t>
  </si>
  <si>
    <t>اتحادیه تعاون روستایی اهواز</t>
  </si>
  <si>
    <t xml:space="preserve">خوزستان </t>
  </si>
  <si>
    <t>شرکت بذر آوران کرخه</t>
  </si>
  <si>
    <t>شرکت شهید بهشتی</t>
  </si>
  <si>
    <t>شرکت فلاحت دانه جنوب</t>
  </si>
  <si>
    <t>شرکت زرين دانه بنوار</t>
  </si>
  <si>
    <t xml:space="preserve">خدمات كشاورزي بذر صداقت </t>
  </si>
  <si>
    <t>اتحادیه تعاون روستایی شوش</t>
  </si>
  <si>
    <t>اتحادیه تعاون روستایی شوشتر</t>
  </si>
  <si>
    <t>اتحادیه تعاون روستایی دزفول</t>
  </si>
  <si>
    <t>اتحادیه تعاون روستایی اندیمشک</t>
  </si>
  <si>
    <t>شرکت آريا كشت</t>
  </si>
  <si>
    <t>شرکت رزمندگان دزفول</t>
  </si>
  <si>
    <t>شرکت فردوس بوجار</t>
  </si>
  <si>
    <t>شرکت سبز دشت سرخه</t>
  </si>
  <si>
    <t>شرکت دانيال بذر شوش</t>
  </si>
  <si>
    <t>شرکت نوین دشت سوسنگرد</t>
  </si>
  <si>
    <t>اتحادیه تعاون روستایی بهبهان</t>
  </si>
  <si>
    <t>شرکت سرخه دانه</t>
  </si>
  <si>
    <t>شرکت نگین بذر</t>
  </si>
  <si>
    <t>اتحادیه تعاون روستایی خدابنده</t>
  </si>
  <si>
    <t xml:space="preserve">زنجان </t>
  </si>
  <si>
    <t>شرکت زرین کشت زرین رود</t>
  </si>
  <si>
    <t>شرکت تلاش گران ايجرود</t>
  </si>
  <si>
    <t>شرکت گستره سپهر ارمغان خانه</t>
  </si>
  <si>
    <t xml:space="preserve"> شرکت جوقین</t>
  </si>
  <si>
    <t>شرکت خوشه زرين حلب</t>
  </si>
  <si>
    <t>شرکت مهرورزان خدابنده</t>
  </si>
  <si>
    <t>شرکت زر خیز گرماب</t>
  </si>
  <si>
    <t>اتحادیه تعاون روستایی شاهرود</t>
  </si>
  <si>
    <t>اتحادیه تعاون روستایی گرمسار</t>
  </si>
  <si>
    <t>شرکت 1185مکانیزاسیون ایرانشهر خاش</t>
  </si>
  <si>
    <t>جمع سیستان و بلوچستان</t>
  </si>
  <si>
    <t>شرکت پيشگامان فارس</t>
  </si>
  <si>
    <t>شرکت تولیدکنندگان ارقام بذري فارس</t>
  </si>
  <si>
    <t>شرکت دشت رحمت</t>
  </si>
  <si>
    <t>شرکت طلایه داران هزار خوشه</t>
  </si>
  <si>
    <t>اتحاديه تعاوني روستايي داراب</t>
  </si>
  <si>
    <t>اتحاديه تعاون روستايي شيراز</t>
  </si>
  <si>
    <t>اتحادیه تعاونی پنبه کاران داراب</t>
  </si>
  <si>
    <t>اتحاديه تعاون روستایی مرودشت</t>
  </si>
  <si>
    <t>اتحاديه تعاوني روستايي اقليد</t>
  </si>
  <si>
    <t>شرکت پارس بذر کمین</t>
  </si>
  <si>
    <t>شرکت کشت گستر78</t>
  </si>
  <si>
    <t>شرکت آرین به بذر</t>
  </si>
  <si>
    <t>شرکت زاگرس كشت مرودشت</t>
  </si>
  <si>
    <t>شرکت فرزاد استخری</t>
  </si>
  <si>
    <t>شرکت کاووش جویان</t>
  </si>
  <si>
    <t>تعاوني توليد</t>
  </si>
  <si>
    <t>اتحادیه تعاون رو ستایی کازرون</t>
  </si>
  <si>
    <t>غلامحسین جهانگیر</t>
  </si>
  <si>
    <t>شرکت تهیه و تولید بذر و نهال دشت استخر فارس</t>
  </si>
  <si>
    <t>شرکت نگين دشت بوئين</t>
  </si>
  <si>
    <t>شرکت شاهین فر</t>
  </si>
  <si>
    <t>شرکت دشت جاوید</t>
  </si>
  <si>
    <t>شرکت سگز آباد</t>
  </si>
  <si>
    <t>موسسه زائر کریمه</t>
  </si>
  <si>
    <t xml:space="preserve">قم </t>
  </si>
  <si>
    <t>اتحادیه تعاون روستايي  قم</t>
  </si>
  <si>
    <t>شرکت خوشه برکت باران</t>
  </si>
  <si>
    <t>شرکت قزانقره</t>
  </si>
  <si>
    <t>شرکت قدس سریش</t>
  </si>
  <si>
    <t>شرکت بابارشانی</t>
  </si>
  <si>
    <t>شرکت کشت گستر کردستان</t>
  </si>
  <si>
    <t>شرکت کردستان سبز</t>
  </si>
  <si>
    <t>اتحادیه تعاون روستایی صاحب سقز</t>
  </si>
  <si>
    <t>اتحادیه تعاون روستایی رسالت</t>
  </si>
  <si>
    <t>اتحادیه تعاون روستایی کرمان</t>
  </si>
  <si>
    <t xml:space="preserve">كرمان </t>
  </si>
  <si>
    <t>شرکت سوم شعبان</t>
  </si>
  <si>
    <t>جمع کرمان</t>
  </si>
  <si>
    <t>شرکت آرش ذرت بيستون</t>
  </si>
  <si>
    <t>شرکت بالادربند</t>
  </si>
  <si>
    <t>شرکت نيلوفردانه</t>
  </si>
  <si>
    <t>شرکت دردانه دهقانان</t>
  </si>
  <si>
    <t>شرکت زارع دالاهو</t>
  </si>
  <si>
    <t>شرکت بذر گستر قره بلاغ</t>
  </si>
  <si>
    <t>شرکت شاپور نادری</t>
  </si>
  <si>
    <t>شرکت یاران دالاهو</t>
  </si>
  <si>
    <t>شرکت تعاونی 3064بذر دانه طلایی</t>
  </si>
  <si>
    <t>شرکت چراغیان</t>
  </si>
  <si>
    <t>اتحادیه تعاون روستایی خوشه طلایی دیار کلهر</t>
  </si>
  <si>
    <t>شرکت حیدر محمدی</t>
  </si>
  <si>
    <t>اتحادیه تعاون روستایی شهید مفتح</t>
  </si>
  <si>
    <t>کهگیلویه و بویر احمد</t>
  </si>
  <si>
    <t>شرکت خوشه طلایی دنا</t>
  </si>
  <si>
    <t>شرکت سادات باشت</t>
  </si>
  <si>
    <t>شرکت سادات کهگیلویه</t>
  </si>
  <si>
    <t xml:space="preserve">شرکت آب و خاک زاگرس </t>
  </si>
  <si>
    <t>اتحاديه تعاون روستايي گنبد</t>
  </si>
  <si>
    <t xml:space="preserve">گلستان </t>
  </si>
  <si>
    <t>اتحادیه تعاون تولیدزرخیزدشت استان گلستان</t>
  </si>
  <si>
    <t>شرکت جهادتعاون استان گلستان</t>
  </si>
  <si>
    <t>صندوق تعاون و رفاه سازمان نظام مهندسی کشاورزی</t>
  </si>
  <si>
    <t>شرکت تعاونی مینو بذر گلستان</t>
  </si>
  <si>
    <t>شرکت تولید بذر گلیداغ</t>
  </si>
  <si>
    <t>اتحاديه تعاون روستايي مينودشت</t>
  </si>
  <si>
    <t>شرکت چند منظوره</t>
  </si>
  <si>
    <t>شرکت زیست فرآیند تولید پایدار</t>
  </si>
  <si>
    <t>شرکت واتاش بالا جاده</t>
  </si>
  <si>
    <t>اتحادیه تعاون روستایی آزادشهر</t>
  </si>
  <si>
    <t xml:space="preserve">اتحادیه تعاون روستایی کلاله </t>
  </si>
  <si>
    <t>شرکت گلدی طالبی</t>
  </si>
  <si>
    <t>شرکت دانش بنیان زیست فرآیند</t>
  </si>
  <si>
    <t xml:space="preserve">شركت سهامي مزرعه نمونه </t>
  </si>
  <si>
    <t>اتحادیه تعاون روستایی</t>
  </si>
  <si>
    <t>جمع گیلان</t>
  </si>
  <si>
    <t xml:space="preserve">شرکت سيلاخور بذر اشترانكوه درود </t>
  </si>
  <si>
    <t xml:space="preserve">لرستان </t>
  </si>
  <si>
    <t>شرکت بذر طلا دانه</t>
  </si>
  <si>
    <t>شرکت بذرساقه طلایی</t>
  </si>
  <si>
    <t>شرکت سپید کوه ازنا</t>
  </si>
  <si>
    <t>اتحادیه تعاون روستایی لرستان</t>
  </si>
  <si>
    <t>شرکت تمندر الیگودرز</t>
  </si>
  <si>
    <t>اتحادیه تعاونی هفتاد قله</t>
  </si>
  <si>
    <t>مركزي</t>
  </si>
  <si>
    <t>اتحاديه تعاون روستايي ساوه</t>
  </si>
  <si>
    <t>شرکت فدک</t>
  </si>
  <si>
    <t xml:space="preserve">اتحادیه تعاون روستایی اراك </t>
  </si>
  <si>
    <t>شرکت خدمات کشاورزی گندمکاران ساحل</t>
  </si>
  <si>
    <t xml:space="preserve">هرمزگان </t>
  </si>
  <si>
    <t>جمع هرمزگان</t>
  </si>
  <si>
    <t>اتحادیه تعاونی تولید روستایی</t>
  </si>
  <si>
    <t xml:space="preserve">همدان </t>
  </si>
  <si>
    <t>شرکت بذر پاسارگاد</t>
  </si>
  <si>
    <t>شرکت سينا بذر همدان</t>
  </si>
  <si>
    <t>شرکت بذر ثمین</t>
  </si>
  <si>
    <t>شرکت بذر رویش نهاوند</t>
  </si>
  <si>
    <t>شرکت سبز يويان زاگرس</t>
  </si>
  <si>
    <t>جمع همدان</t>
  </si>
  <si>
    <t>شرکت تعاونی تولید فجر هرات</t>
  </si>
  <si>
    <t>جمع یزد</t>
  </si>
  <si>
    <t>تعاون روستایی حاجی آباد</t>
  </si>
  <si>
    <t>اتحادیه زراعت کاران</t>
  </si>
  <si>
    <t>مهیار گستر اسفراین</t>
  </si>
  <si>
    <t>آشین نهاده کشاورزی</t>
  </si>
  <si>
    <t>بهارگستر شبانکاره</t>
  </si>
  <si>
    <t>حسین مسلک</t>
  </si>
  <si>
    <t>کمال محمود پور</t>
  </si>
  <si>
    <t>شرکت تعاونی مهر کهرازه</t>
  </si>
  <si>
    <t>میان آب</t>
  </si>
  <si>
    <t>نمونه زاگرس</t>
  </si>
  <si>
    <t>سبزدشت</t>
  </si>
  <si>
    <t>خوشه دانه</t>
  </si>
  <si>
    <t>دانه گرین</t>
  </si>
  <si>
    <t>تعاون روستایی وزیر دیوان دره</t>
  </si>
  <si>
    <t>شرکت تعاونی مائده</t>
  </si>
  <si>
    <t>شرکت  ماهان طلائی</t>
  </si>
  <si>
    <t>شرکت بهین جوانه سبز آتا</t>
  </si>
  <si>
    <t>بذرافشان باختر</t>
  </si>
  <si>
    <t>کوهیار معینیان</t>
  </si>
  <si>
    <t>زرین دانه سنجابی</t>
  </si>
  <si>
    <t>اتحادیه تعاونی تولید استان کرمان</t>
  </si>
  <si>
    <t>تن / میلیون ریال</t>
  </si>
  <si>
    <t>پرورش 3(آبی)</t>
  </si>
  <si>
    <t>پرورش 3(دیم)</t>
  </si>
  <si>
    <t>جمع آذربایجان غربی</t>
  </si>
  <si>
    <t xml:space="preserve">شركت دانش بنيان  توسعه گیاهان زراعی </t>
  </si>
  <si>
    <t xml:space="preserve"> میزانبرنامه تولید  بذر (یونیت)</t>
  </si>
  <si>
    <t xml:space="preserve"> البرز</t>
  </si>
  <si>
    <t xml:space="preserve">تسهیلات سرمايه درگردش  مورد نیاز  شركت هاي توليد كننده بذر چغندرقند در سال 1398  </t>
  </si>
  <si>
    <t xml:space="preserve"> گیلان</t>
  </si>
  <si>
    <t xml:space="preserve"> مازندران</t>
  </si>
  <si>
    <t xml:space="preserve"> سهیمه تولید بذر ( تن)</t>
  </si>
  <si>
    <t xml:space="preserve"> میزان تسهیلات مورد نیاز ( میلیون ریال)</t>
  </si>
  <si>
    <t>اتحادیه تعاون روستائی</t>
  </si>
  <si>
    <t>توم بیجار</t>
  </si>
  <si>
    <t>نوآوران پارس</t>
  </si>
  <si>
    <t xml:space="preserve"> میزان تسهیلات( میلیون ریال)</t>
  </si>
  <si>
    <t>نخود - لوبیا</t>
  </si>
  <si>
    <t>سهمیه تولید ( تن)</t>
  </si>
  <si>
    <t xml:space="preserve"> دست چین ازنا</t>
  </si>
  <si>
    <t>زرین دانه ملکیان</t>
  </si>
  <si>
    <t xml:space="preserve">نخود </t>
  </si>
  <si>
    <t>همایون داوودی</t>
  </si>
  <si>
    <t>کاوه نورمحمدی</t>
  </si>
  <si>
    <t xml:space="preserve"> نام  تولید کننده</t>
  </si>
  <si>
    <t>نخود عدس</t>
  </si>
  <si>
    <t>نخود</t>
  </si>
  <si>
    <t>نگین بذر پارس</t>
  </si>
  <si>
    <t>لوبیا</t>
  </si>
  <si>
    <t>تعاونی زاگرس</t>
  </si>
  <si>
    <t>نخود - عدس</t>
  </si>
  <si>
    <t>زرین کشت بینالود</t>
  </si>
  <si>
    <t>صلاح مسلمان</t>
  </si>
  <si>
    <t>زنجان کشت</t>
  </si>
  <si>
    <t>اتحادیه شرکت های تعاونی روستائی خدابنده</t>
  </si>
  <si>
    <t>نخود- لوبیا</t>
  </si>
  <si>
    <t xml:space="preserve"> اردبیل</t>
  </si>
  <si>
    <t>ذرت سبلان</t>
  </si>
  <si>
    <t>تسهيلات مورد نياز شركتهاي توليد كننده بذر دانه هاي روغني  در سال 1398</t>
  </si>
  <si>
    <t>رديف</t>
  </si>
  <si>
    <t xml:space="preserve">نام استان </t>
  </si>
  <si>
    <t xml:space="preserve">نام شركت </t>
  </si>
  <si>
    <t xml:space="preserve">نام محصول </t>
  </si>
  <si>
    <t xml:space="preserve">ميهن بذر </t>
  </si>
  <si>
    <t>سويا</t>
  </si>
  <si>
    <t>بنيان كشت</t>
  </si>
  <si>
    <t>آفتابگردان</t>
  </si>
  <si>
    <t xml:space="preserve">توسعه كشت دانه هاي روغني </t>
  </si>
  <si>
    <t>کلزا</t>
  </si>
  <si>
    <t>گلرنگ</t>
  </si>
  <si>
    <t>آرمان سبز آدینه</t>
  </si>
  <si>
    <t>كاسپين بذر</t>
  </si>
  <si>
    <t xml:space="preserve">جهاد سبز </t>
  </si>
  <si>
    <t>نگين سبز برنا</t>
  </si>
  <si>
    <t>شهيد رجايي</t>
  </si>
  <si>
    <t>كلزا</t>
  </si>
  <si>
    <t>والدين كلزا</t>
  </si>
  <si>
    <t xml:space="preserve">اتحاديه تعاون روستايي شهرستان گرگان </t>
  </si>
  <si>
    <t>دانه كار سويا بين</t>
  </si>
  <si>
    <t>هيركانيان</t>
  </si>
  <si>
    <t>دانش بنيان ايده سازان سبز گلستان</t>
  </si>
  <si>
    <t xml:space="preserve">اتحاديه تعاون روستايي مازندران </t>
  </si>
  <si>
    <t>كشت و صنعت آستان قدس</t>
  </si>
  <si>
    <t xml:space="preserve">اردبيل </t>
  </si>
  <si>
    <t xml:space="preserve"> شركت ملي كشت و صنعت و دامپروري  پارس مغان</t>
  </si>
  <si>
    <t>پديده كمان تجارت</t>
  </si>
  <si>
    <t xml:space="preserve">اتحاديه توليد كنندگان استان فارس </t>
  </si>
  <si>
    <t>جمع استان</t>
  </si>
  <si>
    <t>نخود و عدس</t>
  </si>
  <si>
    <t>اتحادیه شرکت های تعاونی روستائی همدان</t>
  </si>
  <si>
    <t>خسرو رحیم صادقی</t>
  </si>
  <si>
    <t>شرکت تعاونی 452 مائده دهگلان</t>
  </si>
  <si>
    <t xml:space="preserve"> نام استان</t>
  </si>
  <si>
    <t xml:space="preserve"> شرکت</t>
  </si>
  <si>
    <t xml:space="preserve">تسهیلات سرمایه در گردش  تولید بذر  ذرت  سال 98 </t>
  </si>
  <si>
    <t>سهمیه تولید بذر(تن )</t>
  </si>
  <si>
    <t>میزان تسهیلات (میلیون ریال)</t>
  </si>
  <si>
    <t>درستکار مغان</t>
  </si>
  <si>
    <t>انجمن صنفی شرکتهای تولید کنندگان بذر ذرت مغان</t>
  </si>
  <si>
    <t>بذر افشان ارزوئیه</t>
  </si>
  <si>
    <t>صندوق حمایت از توسعه بخش کشاورزی استان کرمانشاه</t>
  </si>
  <si>
    <t>متمرکز (ستاد)</t>
  </si>
  <si>
    <t xml:space="preserve"> یونجه</t>
  </si>
  <si>
    <t>کشت و صنعت انابد</t>
  </si>
  <si>
    <t>فجر سبز خاور میانه</t>
  </si>
  <si>
    <t>ارزش هرکیلو ( ریال)</t>
  </si>
  <si>
    <t>مقدار سهمیه بذر تولیدی ( تن)</t>
  </si>
  <si>
    <t>مزرعه نمونه ارتش</t>
  </si>
  <si>
    <t>تهران گنبد</t>
  </si>
  <si>
    <t>جمیل نیشابور</t>
  </si>
  <si>
    <t xml:space="preserve"> اتحادیه شرکت های تعاونی روستائی بستان آباد</t>
  </si>
  <si>
    <t>شکوه تندیس</t>
  </si>
  <si>
    <t>گلچین مغان</t>
  </si>
  <si>
    <t xml:space="preserve"> تعاونی نواب</t>
  </si>
  <si>
    <t>آشیان نهاده کشاورزی</t>
  </si>
  <si>
    <t>موسسه زائر</t>
  </si>
  <si>
    <t>اتحادیه تعاون روستائی قم</t>
  </si>
  <si>
    <t xml:space="preserve"> بعثت گنجی</t>
  </si>
  <si>
    <t>اتحادیه تعاون روستائی کرمان</t>
  </si>
  <si>
    <t>سعادت پور</t>
  </si>
  <si>
    <t>تعاون روستائی</t>
  </si>
  <si>
    <t xml:space="preserve"> فدک </t>
  </si>
  <si>
    <t>زرین ریشه ماد</t>
  </si>
  <si>
    <t>تعاون روستایی</t>
  </si>
  <si>
    <t>بذر افشان سپاهان</t>
  </si>
  <si>
    <t>فرید صادقی</t>
  </si>
  <si>
    <t>معتمد گهر دشت</t>
  </si>
  <si>
    <t>شرکت تعاونی بشرویه</t>
  </si>
  <si>
    <t xml:space="preserve">ميزان خريد (تن) </t>
  </si>
  <si>
    <t>ميزان تسهيلات (ميليون ريال)</t>
  </si>
  <si>
    <t>جدول توزیع استانی سرمایه در گردش تولید بذر کلاسهای A , B سیب زمینی در سال 1398</t>
  </si>
  <si>
    <t>سطح (هکتار)</t>
  </si>
  <si>
    <t xml:space="preserve">برنامه خريد و تسهیلات بخش خصوصي بذر جو، جوبدون پوشینه وتریتیکاله در سال 1398 </t>
  </si>
  <si>
    <t xml:space="preserve"> تسهیلات  مورد نیاز شرکت های تولید و فرآوری بذر حبوبات در سال زراعی98-1397 </t>
  </si>
  <si>
    <t>برنامه و تسهیلات سرمایه در گردش بذر محصولات علوفه ای در سال 1398</t>
  </si>
  <si>
    <t xml:space="preserve"> برنامه تولید و تسهیلات سرمایه در گردش تهیه بذر پنبه -  تولید سال 1398 </t>
  </si>
  <si>
    <t>تسهیلات سرمایه در گردش مورد نیازشرکت های تولید بذر  بذر برنج سال زراعی98-97</t>
  </si>
  <si>
    <t>شرکت جواد حیدری</t>
  </si>
  <si>
    <r>
      <t xml:space="preserve">     </t>
    </r>
    <r>
      <rPr>
        <b/>
        <sz val="14"/>
        <color indexed="8"/>
        <rFont val="B Titr"/>
        <charset val="178"/>
      </rPr>
      <t xml:space="preserve">تسهیلات سرمایه در گردش خرید بذر محصولات زراعی در سال 1397       </t>
    </r>
    <r>
      <rPr>
        <b/>
        <sz val="14"/>
        <color indexed="8"/>
        <rFont val="B Nazanin"/>
        <charset val="178"/>
      </rPr>
      <t xml:space="preserve">                                    </t>
    </r>
    <r>
      <rPr>
        <b/>
        <sz val="10"/>
        <color indexed="8"/>
        <rFont val="B Nazanin"/>
        <charset val="178"/>
      </rPr>
      <t>ارقام : میلیون ریال</t>
    </r>
  </si>
  <si>
    <t>تسهیلات مورد نیاز بذر گندم بخش غیر دولتی سال زراعی 98-1397</t>
  </si>
  <si>
    <t>شرکت درستکار مغان</t>
  </si>
  <si>
    <t>شرکت زاگرس ایوان</t>
  </si>
  <si>
    <t>سورگوم پگاه</t>
  </si>
  <si>
    <t>سورگوم اسپیدفید</t>
  </si>
  <si>
    <t>ماشک مراغه</t>
  </si>
  <si>
    <t>جمع  جو گلستان</t>
  </si>
  <si>
    <t>جمع گندم گلستان</t>
  </si>
  <si>
    <t>جمع  گندم خوزستان</t>
  </si>
  <si>
    <t xml:space="preserve"> موسایی</t>
  </si>
  <si>
    <t>جمع جو خوزستان</t>
  </si>
  <si>
    <t>جمع گندم ایلام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</si>
</sst>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b/>
      <sz val="14"/>
      <color theme="1"/>
      <name val="B Nazanin"/>
      <charset val="178"/>
    </font>
    <font>
      <b/>
      <sz val="14"/>
      <color indexed="8"/>
      <name val="B Titr"/>
      <charset val="178"/>
    </font>
    <font>
      <b/>
      <sz val="14"/>
      <color indexed="8"/>
      <name val="B Nazanin"/>
      <charset val="178"/>
    </font>
    <font>
      <b/>
      <sz val="10"/>
      <color indexed="8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12"/>
      <color theme="1"/>
      <name val="B Nazanin"/>
      <charset val="178"/>
    </font>
    <font>
      <b/>
      <sz val="15"/>
      <color theme="1"/>
      <name val="B Mitra"/>
      <charset val="178"/>
    </font>
    <font>
      <b/>
      <sz val="14"/>
      <color theme="1"/>
      <name val="B Mitra"/>
      <charset val="178"/>
    </font>
    <font>
      <sz val="15"/>
      <color theme="1"/>
      <name val="B Mitra"/>
      <charset val="178"/>
    </font>
    <font>
      <sz val="10"/>
      <name val="Arial"/>
      <family val="2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4"/>
      <color theme="1"/>
      <name val="B Titr"/>
      <charset val="178"/>
    </font>
    <font>
      <b/>
      <sz val="15"/>
      <color theme="1"/>
      <name val="B Nazanin"/>
      <charset val="178"/>
    </font>
    <font>
      <sz val="16"/>
      <color theme="1"/>
      <name val="B Mitra"/>
      <charset val="178"/>
    </font>
    <font>
      <b/>
      <sz val="13"/>
      <name val="B Mitra"/>
      <charset val="178"/>
    </font>
    <font>
      <b/>
      <sz val="12"/>
      <name val="B Mitra"/>
      <charset val="178"/>
    </font>
    <font>
      <b/>
      <sz val="10"/>
      <name val="B Mitra"/>
      <charset val="178"/>
    </font>
    <font>
      <b/>
      <sz val="11"/>
      <name val="B Mitra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1"/>
      <name val="B Nazanin"/>
      <charset val="178"/>
    </font>
    <font>
      <b/>
      <sz val="20"/>
      <name val="B Mitra"/>
      <charset val="178"/>
    </font>
    <font>
      <b/>
      <sz val="10"/>
      <name val="Arial"/>
      <family val="2"/>
    </font>
    <font>
      <b/>
      <sz val="12"/>
      <name val="B Zar"/>
      <charset val="178"/>
    </font>
    <font>
      <sz val="10"/>
      <name val="B Mitra"/>
      <charset val="178"/>
    </font>
    <font>
      <b/>
      <sz val="10"/>
      <name val="B Zar"/>
      <charset val="178"/>
    </font>
    <font>
      <b/>
      <sz val="14"/>
      <name val="B Zar"/>
      <charset val="178"/>
    </font>
    <font>
      <b/>
      <sz val="12"/>
      <color theme="1"/>
      <name val="B Zar"/>
      <charset val="178"/>
    </font>
    <font>
      <b/>
      <sz val="9"/>
      <name val="B Zar"/>
      <charset val="178"/>
    </font>
    <font>
      <b/>
      <sz val="8"/>
      <name val="B Zar"/>
      <charset val="178"/>
    </font>
    <font>
      <b/>
      <sz val="12"/>
      <color theme="1"/>
      <name val="B Lotus"/>
      <charset val="178"/>
    </font>
    <font>
      <b/>
      <sz val="18"/>
      <color theme="1"/>
      <name val="B Mitra"/>
      <charset val="178"/>
    </font>
    <font>
      <sz val="12"/>
      <name val="B Mitra"/>
      <charset val="178"/>
    </font>
    <font>
      <b/>
      <sz val="20"/>
      <color theme="1"/>
      <name val="B Mitra"/>
      <charset val="178"/>
    </font>
    <font>
      <sz val="12"/>
      <color theme="1"/>
      <name val="B Titr"/>
      <charset val="178"/>
    </font>
    <font>
      <b/>
      <sz val="16"/>
      <color theme="1"/>
      <name val="B Nazanin"/>
      <charset val="178"/>
    </font>
    <font>
      <b/>
      <sz val="14"/>
      <color theme="1"/>
      <name val="B Titr"/>
      <charset val="178"/>
    </font>
    <font>
      <sz val="11"/>
      <color theme="1"/>
      <name val="B Titr"/>
      <charset val="178"/>
    </font>
    <font>
      <b/>
      <sz val="14"/>
      <name val="B Mitra"/>
      <charset val="178"/>
    </font>
    <font>
      <b/>
      <sz val="11"/>
      <color theme="1"/>
      <name val="B Zar"/>
      <charset val="178"/>
    </font>
    <font>
      <sz val="8"/>
      <color theme="1"/>
      <name val="B Titr"/>
      <charset val="178"/>
    </font>
    <font>
      <b/>
      <sz val="8"/>
      <name val="B Titr"/>
      <charset val="178"/>
    </font>
    <font>
      <b/>
      <sz val="8"/>
      <color theme="1"/>
      <name val="B Titr"/>
      <charset val="178"/>
    </font>
    <font>
      <b/>
      <sz val="7"/>
      <name val="B Titr"/>
      <charset val="178"/>
    </font>
    <font>
      <b/>
      <sz val="6"/>
      <name val="B Titr"/>
      <charset val="17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17" fillId="0" borderId="0"/>
    <xf numFmtId="0" fontId="1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22" borderId="28" applyNumberFormat="0" applyAlignment="0" applyProtection="0"/>
    <xf numFmtId="0" fontId="32" fillId="23" borderId="29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28" applyNumberFormat="0" applyAlignment="0" applyProtection="0"/>
    <xf numFmtId="0" fontId="39" fillId="0" borderId="33" applyNumberFormat="0" applyFill="0" applyAlignment="0" applyProtection="0"/>
    <xf numFmtId="0" fontId="40" fillId="24" borderId="0" applyNumberFormat="0" applyBorder="0" applyAlignment="0" applyProtection="0"/>
    <xf numFmtId="0" fontId="1" fillId="25" borderId="34" applyNumberFormat="0" applyFont="0" applyAlignment="0" applyProtection="0"/>
    <xf numFmtId="0" fontId="41" fillId="22" borderId="35" applyNumberFormat="0" applyAlignment="0" applyProtection="0"/>
    <xf numFmtId="0" fontId="42" fillId="0" borderId="0" applyNumberFormat="0" applyFill="0" applyBorder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</cellStyleXfs>
  <cellXfs count="472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1" fontId="9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47" fillId="0" borderId="0" xfId="1" applyFont="1" applyBorder="1" applyAlignment="1">
      <alignment horizontal="right"/>
    </xf>
    <xf numFmtId="0" fontId="1" fillId="0" borderId="0" xfId="1" applyFont="1" applyAlignment="1">
      <alignment horizontal="right"/>
    </xf>
    <xf numFmtId="0" fontId="48" fillId="0" borderId="0" xfId="4" applyFont="1" applyBorder="1" applyAlignment="1">
      <alignment horizontal="right" vertical="center" readingOrder="2"/>
    </xf>
    <xf numFmtId="0" fontId="49" fillId="0" borderId="0" xfId="4" applyFont="1" applyBorder="1" applyAlignment="1">
      <alignment horizontal="right" vertical="center"/>
    </xf>
    <xf numFmtId="0" fontId="49" fillId="0" borderId="0" xfId="4" applyFont="1" applyBorder="1" applyAlignment="1">
      <alignment horizontal="right" vertical="center" wrapText="1"/>
    </xf>
    <xf numFmtId="0" fontId="49" fillId="0" borderId="0" xfId="4" applyFont="1" applyAlignment="1">
      <alignment horizontal="right" vertical="center"/>
    </xf>
    <xf numFmtId="1" fontId="9" fillId="2" borderId="8" xfId="0" applyNumberFormat="1" applyFont="1" applyFill="1" applyBorder="1" applyAlignment="1">
      <alignment horizontal="center" vertical="center"/>
    </xf>
    <xf numFmtId="1" fontId="24" fillId="2" borderId="10" xfId="4" applyNumberFormat="1" applyFont="1" applyFill="1" applyBorder="1" applyAlignment="1">
      <alignment horizontal="center" vertical="center" readingOrder="2"/>
    </xf>
    <xf numFmtId="0" fontId="24" fillId="2" borderId="0" xfId="4" applyFont="1" applyFill="1" applyBorder="1" applyAlignment="1">
      <alignment horizontal="center" vertical="center" readingOrder="2"/>
    </xf>
    <xf numFmtId="0" fontId="0" fillId="0" borderId="0" xfId="0" applyFont="1"/>
    <xf numFmtId="164" fontId="24" fillId="2" borderId="10" xfId="4" applyNumberFormat="1" applyFont="1" applyFill="1" applyBorder="1" applyAlignment="1">
      <alignment horizontal="center" vertical="center" readingOrder="2"/>
    </xf>
    <xf numFmtId="164" fontId="25" fillId="2" borderId="10" xfId="4" applyNumberFormat="1" applyFont="1" applyFill="1" applyBorder="1" applyAlignment="1">
      <alignment horizontal="center" vertical="center" readingOrder="2"/>
    </xf>
    <xf numFmtId="1" fontId="23" fillId="2" borderId="18" xfId="0" applyNumberFormat="1" applyFont="1" applyFill="1" applyBorder="1" applyAlignment="1">
      <alignment horizontal="center"/>
    </xf>
    <xf numFmtId="164" fontId="24" fillId="2" borderId="40" xfId="4" applyNumberFormat="1" applyFont="1" applyFill="1" applyBorder="1" applyAlignment="1">
      <alignment horizontal="center" vertical="center" readingOrder="2"/>
    </xf>
    <xf numFmtId="0" fontId="24" fillId="2" borderId="42" xfId="4" applyFont="1" applyFill="1" applyBorder="1" applyAlignment="1">
      <alignment horizontal="center" vertical="center" readingOrder="2"/>
    </xf>
    <xf numFmtId="164" fontId="24" fillId="2" borderId="45" xfId="4" applyNumberFormat="1" applyFont="1" applyFill="1" applyBorder="1" applyAlignment="1">
      <alignment horizontal="center" vertical="center" readingOrder="2"/>
    </xf>
    <xf numFmtId="0" fontId="24" fillId="3" borderId="49" xfId="4" applyFont="1" applyFill="1" applyBorder="1" applyAlignment="1">
      <alignment horizontal="center" vertical="center" wrapText="1"/>
    </xf>
    <xf numFmtId="0" fontId="24" fillId="3" borderId="26" xfId="4" applyFont="1" applyFill="1" applyBorder="1" applyAlignment="1">
      <alignment horizontal="center" vertical="center" wrapText="1" readingOrder="2"/>
    </xf>
    <xf numFmtId="0" fontId="24" fillId="3" borderId="25" xfId="4" applyFont="1" applyFill="1" applyBorder="1" applyAlignment="1">
      <alignment horizontal="center" vertical="center" wrapText="1"/>
    </xf>
    <xf numFmtId="0" fontId="24" fillId="3" borderId="51" xfId="4" applyFont="1" applyFill="1" applyBorder="1" applyAlignment="1">
      <alignment horizontal="center" vertical="center" wrapText="1" readingOrder="2"/>
    </xf>
    <xf numFmtId="0" fontId="24" fillId="2" borderId="14" xfId="4" applyFont="1" applyFill="1" applyBorder="1" applyAlignment="1">
      <alignment horizontal="center" vertical="center" readingOrder="2"/>
    </xf>
    <xf numFmtId="164" fontId="24" fillId="2" borderId="52" xfId="4" applyNumberFormat="1" applyFont="1" applyFill="1" applyBorder="1" applyAlignment="1">
      <alignment horizontal="center" vertical="center" readingOrder="2"/>
    </xf>
    <xf numFmtId="0" fontId="24" fillId="2" borderId="23" xfId="4" applyFont="1" applyFill="1" applyBorder="1" applyAlignment="1">
      <alignment horizontal="center" vertical="center" readingOrder="2"/>
    </xf>
    <xf numFmtId="164" fontId="24" fillId="2" borderId="53" xfId="4" applyNumberFormat="1" applyFont="1" applyFill="1" applyBorder="1" applyAlignment="1">
      <alignment horizontal="center" vertical="center" readingOrder="2"/>
    </xf>
    <xf numFmtId="164" fontId="24" fillId="2" borderId="56" xfId="4" applyNumberFormat="1" applyFont="1" applyFill="1" applyBorder="1" applyAlignment="1">
      <alignment horizontal="center" vertical="center" readingOrder="2"/>
    </xf>
    <xf numFmtId="0" fontId="24" fillId="2" borderId="20" xfId="4" applyFont="1" applyFill="1" applyBorder="1" applyAlignment="1">
      <alignment horizontal="center" vertical="center" readingOrder="2"/>
    </xf>
    <xf numFmtId="0" fontId="27" fillId="2" borderId="10" xfId="4" applyFont="1" applyFill="1" applyBorder="1" applyAlignment="1">
      <alignment horizontal="center" vertical="center" readingOrder="2"/>
    </xf>
    <xf numFmtId="1" fontId="27" fillId="2" borderId="16" xfId="4" applyNumberFormat="1" applyFont="1" applyFill="1" applyBorder="1" applyAlignment="1">
      <alignment horizontal="center" vertical="center" readingOrder="2"/>
    </xf>
    <xf numFmtId="1" fontId="27" fillId="2" borderId="17" xfId="4" applyNumberFormat="1" applyFont="1" applyFill="1" applyBorder="1" applyAlignment="1">
      <alignment horizontal="center" vertical="center" readingOrder="2"/>
    </xf>
    <xf numFmtId="0" fontId="25" fillId="2" borderId="10" xfId="4" applyFont="1" applyFill="1" applyBorder="1" applyAlignment="1">
      <alignment horizontal="right" vertical="center" wrapText="1" readingOrder="2"/>
    </xf>
    <xf numFmtId="0" fontId="25" fillId="2" borderId="7" xfId="4" applyFont="1" applyFill="1" applyBorder="1" applyAlignment="1">
      <alignment horizontal="right" vertical="center" wrapText="1" readingOrder="2"/>
    </xf>
    <xf numFmtId="0" fontId="25" fillId="2" borderId="6" xfId="4" applyFont="1" applyFill="1" applyBorder="1" applyAlignment="1">
      <alignment horizontal="right" vertical="center" wrapText="1" readingOrder="2"/>
    </xf>
    <xf numFmtId="0" fontId="25" fillId="2" borderId="8" xfId="4" applyFont="1" applyFill="1" applyBorder="1" applyAlignment="1">
      <alignment horizontal="right" vertical="center" wrapText="1" readingOrder="2"/>
    </xf>
    <xf numFmtId="0" fontId="25" fillId="2" borderId="1" xfId="4" applyFont="1" applyFill="1" applyBorder="1" applyAlignment="1">
      <alignment horizontal="center" vertical="center" wrapText="1" readingOrder="2"/>
    </xf>
    <xf numFmtId="0" fontId="25" fillId="2" borderId="16" xfId="4" applyFont="1" applyFill="1" applyBorder="1" applyAlignment="1">
      <alignment horizontal="right" vertical="center" wrapText="1" readingOrder="2"/>
    </xf>
    <xf numFmtId="0" fontId="27" fillId="2" borderId="10" xfId="4" applyFont="1" applyFill="1" applyBorder="1" applyAlignment="1">
      <alignment horizontal="right" vertical="center" wrapText="1" readingOrder="2"/>
    </xf>
    <xf numFmtId="0" fontId="25" fillId="2" borderId="17" xfId="4" applyFont="1" applyFill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0" fillId="0" borderId="17" xfId="0" applyBorder="1"/>
    <xf numFmtId="164" fontId="25" fillId="26" borderId="10" xfId="4" applyNumberFormat="1" applyFont="1" applyFill="1" applyBorder="1" applyAlignment="1">
      <alignment horizontal="center" vertical="center" readingOrder="2"/>
    </xf>
    <xf numFmtId="0" fontId="25" fillId="2" borderId="42" xfId="4" applyFont="1" applyFill="1" applyBorder="1" applyAlignment="1">
      <alignment horizontal="center" vertical="center" readingOrder="2"/>
    </xf>
    <xf numFmtId="164" fontId="25" fillId="2" borderId="40" xfId="4" applyNumberFormat="1" applyFont="1" applyFill="1" applyBorder="1" applyAlignment="1">
      <alignment horizontal="center" vertical="center" readingOrder="2"/>
    </xf>
    <xf numFmtId="164" fontId="24" fillId="2" borderId="12" xfId="4" applyNumberFormat="1" applyFont="1" applyFill="1" applyBorder="1" applyAlignment="1">
      <alignment horizontal="center" vertical="center" readingOrder="2"/>
    </xf>
    <xf numFmtId="0" fontId="24" fillId="2" borderId="24" xfId="4" applyFont="1" applyFill="1" applyBorder="1" applyAlignment="1">
      <alignment horizontal="center" vertical="center" readingOrder="2"/>
    </xf>
    <xf numFmtId="0" fontId="24" fillId="2" borderId="13" xfId="4" applyFont="1" applyFill="1" applyBorder="1" applyAlignment="1">
      <alignment horizontal="center" vertical="center" readingOrder="2"/>
    </xf>
    <xf numFmtId="1" fontId="24" fillId="2" borderId="42" xfId="4" applyNumberFormat="1" applyFont="1" applyFill="1" applyBorder="1" applyAlignment="1">
      <alignment horizontal="center" vertical="center" readingOrder="2"/>
    </xf>
    <xf numFmtId="1" fontId="25" fillId="2" borderId="42" xfId="4" applyNumberFormat="1" applyFont="1" applyFill="1" applyBorder="1" applyAlignment="1">
      <alignment horizontal="center" vertical="center" readingOrder="2"/>
    </xf>
    <xf numFmtId="0" fontId="25" fillId="2" borderId="42" xfId="1" applyFont="1" applyFill="1" applyBorder="1" applyAlignment="1">
      <alignment horizontal="center"/>
    </xf>
    <xf numFmtId="0" fontId="24" fillId="2" borderId="42" xfId="1" applyFont="1" applyFill="1" applyBorder="1" applyAlignment="1">
      <alignment horizontal="center"/>
    </xf>
    <xf numFmtId="0" fontId="24" fillId="2" borderId="23" xfId="1" applyFont="1" applyFill="1" applyBorder="1" applyAlignment="1">
      <alignment horizontal="center"/>
    </xf>
    <xf numFmtId="164" fontId="25" fillId="2" borderId="15" xfId="4" applyNumberFormat="1" applyFont="1" applyFill="1" applyBorder="1" applyAlignment="1">
      <alignment horizontal="center" vertical="center" readingOrder="2"/>
    </xf>
    <xf numFmtId="0" fontId="24" fillId="2" borderId="54" xfId="4" applyFont="1" applyFill="1" applyBorder="1" applyAlignment="1">
      <alignment horizontal="center" vertical="center" readingOrder="2"/>
    </xf>
    <xf numFmtId="0" fontId="24" fillId="2" borderId="57" xfId="4" applyFont="1" applyFill="1" applyBorder="1" applyAlignment="1">
      <alignment horizontal="center" vertical="center" readingOrder="2"/>
    </xf>
    <xf numFmtId="164" fontId="24" fillId="2" borderId="15" xfId="4" applyNumberFormat="1" applyFont="1" applyFill="1" applyBorder="1" applyAlignment="1">
      <alignment horizontal="center" vertical="center" readingOrder="2"/>
    </xf>
    <xf numFmtId="0" fontId="24" fillId="2" borderId="54" xfId="1" applyFont="1" applyFill="1" applyBorder="1" applyAlignment="1">
      <alignment horizontal="center"/>
    </xf>
    <xf numFmtId="1" fontId="24" fillId="2" borderId="24" xfId="4" applyNumberFormat="1" applyFont="1" applyFill="1" applyBorder="1" applyAlignment="1">
      <alignment horizontal="center" vertical="center" readingOrder="2"/>
    </xf>
    <xf numFmtId="0" fontId="24" fillId="2" borderId="18" xfId="4" applyFont="1" applyFill="1" applyBorder="1" applyAlignment="1">
      <alignment horizontal="center" vertical="center" readingOrder="2"/>
    </xf>
    <xf numFmtId="164" fontId="25" fillId="2" borderId="52" xfId="4" applyNumberFormat="1" applyFont="1" applyFill="1" applyBorder="1" applyAlignment="1">
      <alignment horizontal="center" vertical="center" readingOrder="2"/>
    </xf>
    <xf numFmtId="1" fontId="24" fillId="2" borderId="18" xfId="4" applyNumberFormat="1" applyFont="1" applyFill="1" applyBorder="1" applyAlignment="1">
      <alignment horizontal="center" vertical="center" readingOrder="2"/>
    </xf>
    <xf numFmtId="1" fontId="24" fillId="2" borderId="43" xfId="4" applyNumberFormat="1" applyFont="1" applyFill="1" applyBorder="1" applyAlignment="1">
      <alignment horizontal="center" vertical="center" readingOrder="2"/>
    </xf>
    <xf numFmtId="1" fontId="24" fillId="2" borderId="13" xfId="4" applyNumberFormat="1" applyFont="1" applyFill="1" applyBorder="1" applyAlignment="1">
      <alignment horizontal="center" vertical="center" readingOrder="2"/>
    </xf>
    <xf numFmtId="165" fontId="0" fillId="0" borderId="0" xfId="0" applyNumberFormat="1"/>
    <xf numFmtId="0" fontId="16" fillId="2" borderId="62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5" fillId="28" borderId="40" xfId="0" applyFont="1" applyFill="1" applyBorder="1" applyAlignment="1">
      <alignment horizontal="center" vertical="center"/>
    </xf>
    <xf numFmtId="0" fontId="15" fillId="28" borderId="41" xfId="0" applyFont="1" applyFill="1" applyBorder="1" applyAlignment="1">
      <alignment horizontal="center" vertical="center"/>
    </xf>
    <xf numFmtId="0" fontId="15" fillId="28" borderId="42" xfId="0" applyFont="1" applyFill="1" applyBorder="1" applyAlignment="1">
      <alignment horizontal="center" vertical="center" wrapText="1"/>
    </xf>
    <xf numFmtId="0" fontId="4" fillId="28" borderId="37" xfId="0" applyFont="1" applyFill="1" applyBorder="1" applyAlignment="1">
      <alignment horizontal="center" vertical="center"/>
    </xf>
    <xf numFmtId="0" fontId="20" fillId="28" borderId="38" xfId="0" applyFont="1" applyFill="1" applyBorder="1" applyAlignment="1">
      <alignment horizontal="center" vertical="center"/>
    </xf>
    <xf numFmtId="0" fontId="20" fillId="28" borderId="39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readingOrder="2"/>
    </xf>
    <xf numFmtId="0" fontId="4" fillId="0" borderId="66" xfId="0" applyFont="1" applyBorder="1" applyAlignment="1">
      <alignment horizontal="center" vertical="center" readingOrder="2"/>
    </xf>
    <xf numFmtId="0" fontId="19" fillId="28" borderId="63" xfId="0" applyFont="1" applyFill="1" applyBorder="1" applyAlignment="1">
      <alignment horizontal="center" vertical="center"/>
    </xf>
    <xf numFmtId="0" fontId="4" fillId="28" borderId="63" xfId="0" applyFont="1" applyFill="1" applyBorder="1" applyAlignment="1">
      <alignment horizontal="center" vertical="center"/>
    </xf>
    <xf numFmtId="0" fontId="4" fillId="28" borderId="69" xfId="0" applyFont="1" applyFill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readingOrder="2"/>
    </xf>
    <xf numFmtId="0" fontId="4" fillId="0" borderId="74" xfId="0" applyFont="1" applyBorder="1" applyAlignment="1">
      <alignment horizontal="center" vertical="center" readingOrder="2"/>
    </xf>
    <xf numFmtId="0" fontId="45" fillId="2" borderId="60" xfId="4" applyFont="1" applyFill="1" applyBorder="1" applyAlignment="1">
      <alignment horizontal="center" vertical="center" readingOrder="2"/>
    </xf>
    <xf numFmtId="0" fontId="45" fillId="2" borderId="60" xfId="4" applyFont="1" applyFill="1" applyBorder="1" applyAlignment="1">
      <alignment horizontal="center" vertical="center" readingOrder="2"/>
    </xf>
    <xf numFmtId="0" fontId="18" fillId="0" borderId="0" xfId="0" applyFont="1"/>
    <xf numFmtId="0" fontId="45" fillId="2" borderId="65" xfId="4" applyFont="1" applyFill="1" applyBorder="1" applyAlignment="1">
      <alignment horizontal="center" vertical="center" readingOrder="2"/>
    </xf>
    <xf numFmtId="0" fontId="45" fillId="3" borderId="65" xfId="4" applyFont="1" applyFill="1" applyBorder="1" applyAlignment="1">
      <alignment horizontal="center" vertical="center" readingOrder="2"/>
    </xf>
    <xf numFmtId="0" fontId="45" fillId="3" borderId="60" xfId="4" applyFont="1" applyFill="1" applyBorder="1" applyAlignment="1">
      <alignment horizontal="center" vertical="center" readingOrder="2"/>
    </xf>
    <xf numFmtId="0" fontId="13" fillId="28" borderId="60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28" borderId="61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28" borderId="41" xfId="0" applyFont="1" applyFill="1" applyBorder="1" applyAlignment="1">
      <alignment horizontal="center" vertical="center"/>
    </xf>
    <xf numFmtId="0" fontId="13" fillId="28" borderId="42" xfId="0" applyFont="1" applyFill="1" applyBorder="1" applyAlignment="1">
      <alignment horizontal="center" vertical="center"/>
    </xf>
    <xf numFmtId="0" fontId="13" fillId="28" borderId="60" xfId="0" applyFont="1" applyFill="1" applyBorder="1" applyAlignment="1">
      <alignment vertical="center"/>
    </xf>
    <xf numFmtId="0" fontId="0" fillId="0" borderId="62" xfId="0" applyBorder="1"/>
    <xf numFmtId="0" fontId="0" fillId="28" borderId="40" xfId="0" applyFill="1" applyBorder="1"/>
    <xf numFmtId="0" fontId="20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8" borderId="60" xfId="0" applyFont="1" applyFill="1" applyBorder="1" applyAlignment="1">
      <alignment horizontal="center" vertical="center"/>
    </xf>
    <xf numFmtId="0" fontId="45" fillId="3" borderId="10" xfId="4" applyFont="1" applyFill="1" applyBorder="1" applyAlignment="1">
      <alignment horizontal="center" vertical="center" wrapText="1"/>
    </xf>
    <xf numFmtId="0" fontId="45" fillId="3" borderId="10" xfId="4" applyFont="1" applyFill="1" applyBorder="1" applyAlignment="1">
      <alignment horizontal="center" vertical="center" wrapText="1" readingOrder="2"/>
    </xf>
    <xf numFmtId="0" fontId="45" fillId="3" borderId="12" xfId="4" applyFont="1" applyFill="1" applyBorder="1" applyAlignment="1">
      <alignment horizontal="center" vertical="center" wrapText="1" readingOrder="2"/>
    </xf>
    <xf numFmtId="0" fontId="45" fillId="3" borderId="14" xfId="4" applyFont="1" applyFill="1" applyBorder="1" applyAlignment="1">
      <alignment horizontal="center" vertical="center" wrapText="1" readingOrder="2"/>
    </xf>
    <xf numFmtId="0" fontId="50" fillId="2" borderId="60" xfId="4" applyFont="1" applyFill="1" applyBorder="1" applyAlignment="1">
      <alignment horizontal="center" vertical="center" readingOrder="2"/>
    </xf>
    <xf numFmtId="0" fontId="50" fillId="2" borderId="60" xfId="4" applyFont="1" applyFill="1" applyBorder="1" applyAlignment="1">
      <alignment horizontal="center" vertical="center" wrapText="1" readingOrder="2"/>
    </xf>
    <xf numFmtId="0" fontId="50" fillId="2" borderId="61" xfId="4" applyFont="1" applyFill="1" applyBorder="1" applyAlignment="1">
      <alignment horizontal="center" vertical="center"/>
    </xf>
    <xf numFmtId="0" fontId="50" fillId="2" borderId="61" xfId="4" applyFont="1" applyFill="1" applyBorder="1" applyAlignment="1">
      <alignment horizontal="center" vertical="center" readingOrder="2"/>
    </xf>
    <xf numFmtId="0" fontId="50" fillId="28" borderId="61" xfId="4" applyFont="1" applyFill="1" applyBorder="1" applyAlignment="1">
      <alignment horizontal="center" vertical="center" readingOrder="2"/>
    </xf>
    <xf numFmtId="0" fontId="50" fillId="28" borderId="61" xfId="4" applyFont="1" applyFill="1" applyBorder="1" applyAlignment="1">
      <alignment horizontal="center" vertical="center"/>
    </xf>
    <xf numFmtId="0" fontId="50" fillId="2" borderId="60" xfId="4" applyFont="1" applyFill="1" applyBorder="1" applyAlignment="1">
      <alignment horizontal="center" vertical="center"/>
    </xf>
    <xf numFmtId="0" fontId="50" fillId="28" borderId="60" xfId="4" applyFont="1" applyFill="1" applyBorder="1" applyAlignment="1">
      <alignment vertical="center"/>
    </xf>
    <xf numFmtId="0" fontId="50" fillId="28" borderId="61" xfId="4" applyFont="1" applyFill="1" applyBorder="1" applyAlignment="1">
      <alignment vertical="center"/>
    </xf>
    <xf numFmtId="0" fontId="50" fillId="2" borderId="60" xfId="4" applyFont="1" applyFill="1" applyBorder="1" applyAlignment="1">
      <alignment vertical="center"/>
    </xf>
    <xf numFmtId="0" fontId="50" fillId="2" borderId="61" xfId="4" applyFont="1" applyFill="1" applyBorder="1" applyAlignment="1">
      <alignment vertical="center"/>
    </xf>
    <xf numFmtId="0" fontId="50" fillId="2" borderId="44" xfId="4" applyFont="1" applyFill="1" applyBorder="1" applyAlignment="1">
      <alignment horizontal="center" vertical="center" readingOrder="2"/>
    </xf>
    <xf numFmtId="0" fontId="50" fillId="2" borderId="89" xfId="4" applyFont="1" applyFill="1" applyBorder="1" applyAlignment="1">
      <alignment horizontal="center" vertical="center" readingOrder="2"/>
    </xf>
    <xf numFmtId="0" fontId="50" fillId="2" borderId="89" xfId="4" applyFont="1" applyFill="1" applyBorder="1" applyAlignment="1">
      <alignment horizontal="center" vertical="center" wrapText="1" readingOrder="2"/>
    </xf>
    <xf numFmtId="0" fontId="54" fillId="2" borderId="89" xfId="4" applyFont="1" applyFill="1" applyBorder="1" applyAlignment="1">
      <alignment horizontal="center" vertical="center" wrapText="1" readingOrder="2"/>
    </xf>
    <xf numFmtId="0" fontId="50" fillId="2" borderId="89" xfId="4" applyFont="1" applyFill="1" applyBorder="1" applyAlignment="1">
      <alignment horizontal="center" vertical="center"/>
    </xf>
    <xf numFmtId="0" fontId="50" fillId="28" borderId="89" xfId="4" applyFont="1" applyFill="1" applyBorder="1" applyAlignment="1">
      <alignment vertical="center"/>
    </xf>
    <xf numFmtId="0" fontId="45" fillId="3" borderId="90" xfId="4" applyFont="1" applyFill="1" applyBorder="1" applyAlignment="1">
      <alignment horizontal="center" vertical="center" wrapText="1" readingOrder="2"/>
    </xf>
    <xf numFmtId="1" fontId="51" fillId="2" borderId="40" xfId="4" applyNumberFormat="1" applyFont="1" applyFill="1" applyBorder="1" applyAlignment="1">
      <alignment horizontal="center" vertical="center" readingOrder="2"/>
    </xf>
    <xf numFmtId="1" fontId="48" fillId="2" borderId="42" xfId="4" applyNumberFormat="1" applyFont="1" applyFill="1" applyBorder="1" applyAlignment="1">
      <alignment horizontal="center" vertical="center" readingOrder="2"/>
    </xf>
    <xf numFmtId="1" fontId="48" fillId="2" borderId="40" xfId="4" applyNumberFormat="1" applyFont="1" applyFill="1" applyBorder="1" applyAlignment="1">
      <alignment horizontal="center" vertical="center" readingOrder="2"/>
    </xf>
    <xf numFmtId="1" fontId="52" fillId="2" borderId="40" xfId="0" applyNumberFormat="1" applyFont="1" applyFill="1" applyBorder="1" applyAlignment="1">
      <alignment horizontal="center" vertical="center" readingOrder="2"/>
    </xf>
    <xf numFmtId="1" fontId="51" fillId="2" borderId="92" xfId="4" applyNumberFormat="1" applyFont="1" applyFill="1" applyBorder="1" applyAlignment="1">
      <alignment horizontal="center" vertical="center" readingOrder="2"/>
    </xf>
    <xf numFmtId="1" fontId="48" fillId="2" borderId="91" xfId="4" applyNumberFormat="1" applyFont="1" applyFill="1" applyBorder="1" applyAlignment="1">
      <alignment horizontal="center" vertical="center" readingOrder="2"/>
    </xf>
    <xf numFmtId="1" fontId="48" fillId="2" borderId="92" xfId="4" applyNumberFormat="1" applyFont="1" applyFill="1" applyBorder="1" applyAlignment="1">
      <alignment horizontal="center" vertical="center" readingOrder="2"/>
    </xf>
    <xf numFmtId="1" fontId="52" fillId="2" borderId="92" xfId="0" applyNumberFormat="1" applyFont="1" applyFill="1" applyBorder="1" applyAlignment="1">
      <alignment horizontal="center" vertical="center" readingOrder="2"/>
    </xf>
    <xf numFmtId="1" fontId="48" fillId="28" borderId="92" xfId="4" applyNumberFormat="1" applyFont="1" applyFill="1" applyBorder="1" applyAlignment="1">
      <alignment horizontal="center" vertical="center" readingOrder="2"/>
    </xf>
    <xf numFmtId="1" fontId="48" fillId="28" borderId="91" xfId="4" applyNumberFormat="1" applyFont="1" applyFill="1" applyBorder="1" applyAlignment="1">
      <alignment horizontal="center" vertical="center" readingOrder="2"/>
    </xf>
    <xf numFmtId="1" fontId="48" fillId="2" borderId="91" xfId="1" applyNumberFormat="1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/>
    </xf>
    <xf numFmtId="0" fontId="4" fillId="28" borderId="75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28" borderId="40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0" fontId="3" fillId="28" borderId="42" xfId="0" applyFont="1" applyFill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24" fillId="3" borderId="50" xfId="4" applyFont="1" applyFill="1" applyBorder="1" applyAlignment="1">
      <alignment horizontal="center" vertical="center" wrapText="1" readingOrder="2"/>
    </xf>
    <xf numFmtId="0" fontId="63" fillId="2" borderId="10" xfId="4" applyFont="1" applyFill="1" applyBorder="1" applyAlignment="1">
      <alignment horizontal="center" vertical="center" readingOrder="2"/>
    </xf>
    <xf numFmtId="164" fontId="9" fillId="2" borderId="8" xfId="0" applyNumberFormat="1" applyFont="1" applyFill="1" applyBorder="1" applyAlignment="1">
      <alignment horizontal="center" vertical="center"/>
    </xf>
    <xf numFmtId="0" fontId="24" fillId="3" borderId="94" xfId="4" applyFont="1" applyFill="1" applyBorder="1" applyAlignment="1">
      <alignment horizontal="center" vertical="center" wrapText="1" readingOrder="2"/>
    </xf>
    <xf numFmtId="164" fontId="24" fillId="2" borderId="92" xfId="4" applyNumberFormat="1" applyFont="1" applyFill="1" applyBorder="1" applyAlignment="1">
      <alignment horizontal="center" vertical="center" readingOrder="2"/>
    </xf>
    <xf numFmtId="0" fontId="24" fillId="2" borderId="91" xfId="4" applyFont="1" applyFill="1" applyBorder="1" applyAlignment="1">
      <alignment horizontal="center" vertical="center" readingOrder="2"/>
    </xf>
    <xf numFmtId="0" fontId="24" fillId="2" borderId="94" xfId="4" applyFont="1" applyFill="1" applyBorder="1" applyAlignment="1">
      <alignment horizontal="center" vertical="center" readingOrder="2"/>
    </xf>
    <xf numFmtId="0" fontId="24" fillId="2" borderId="88" xfId="4" applyFont="1" applyFill="1" applyBorder="1" applyAlignment="1">
      <alignment horizontal="center" vertical="center" readingOrder="2"/>
    </xf>
    <xf numFmtId="0" fontId="24" fillId="3" borderId="93" xfId="4" applyFont="1" applyFill="1" applyBorder="1" applyAlignment="1">
      <alignment horizontal="center" vertical="center" wrapText="1"/>
    </xf>
    <xf numFmtId="1" fontId="24" fillId="2" borderId="53" xfId="4" applyNumberFormat="1" applyFont="1" applyFill="1" applyBorder="1" applyAlignment="1">
      <alignment horizontal="center" vertical="center" readingOrder="2"/>
    </xf>
    <xf numFmtId="1" fontId="24" fillId="2" borderId="92" xfId="4" applyNumberFormat="1" applyFont="1" applyFill="1" applyBorder="1" applyAlignment="1">
      <alignment horizontal="center" vertical="center" readingOrder="2"/>
    </xf>
    <xf numFmtId="1" fontId="24" fillId="2" borderId="56" xfId="4" applyNumberFormat="1" applyFont="1" applyFill="1" applyBorder="1" applyAlignment="1">
      <alignment horizontal="center" vertical="center" readingOrder="2"/>
    </xf>
    <xf numFmtId="164" fontId="24" fillId="2" borderId="89" xfId="4" applyNumberFormat="1" applyFont="1" applyFill="1" applyBorder="1" applyAlignment="1">
      <alignment horizontal="center" vertical="center" readingOrder="2"/>
    </xf>
    <xf numFmtId="164" fontId="24" fillId="2" borderId="57" xfId="4" applyNumberFormat="1" applyFont="1" applyFill="1" applyBorder="1" applyAlignment="1">
      <alignment horizontal="center" vertical="center" readingOrder="2"/>
    </xf>
    <xf numFmtId="164" fontId="24" fillId="2" borderId="96" xfId="4" applyNumberFormat="1" applyFont="1" applyFill="1" applyBorder="1" applyAlignment="1">
      <alignment horizontal="center" vertical="center" readingOrder="2"/>
    </xf>
    <xf numFmtId="0" fontId="24" fillId="2" borderId="97" xfId="4" applyFont="1" applyFill="1" applyBorder="1" applyAlignment="1">
      <alignment horizontal="center" vertical="center" readingOrder="2"/>
    </xf>
    <xf numFmtId="0" fontId="64" fillId="0" borderId="0" xfId="0" applyFont="1" applyAlignment="1">
      <alignment horizontal="center" vertical="center"/>
    </xf>
    <xf numFmtId="0" fontId="25" fillId="2" borderId="55" xfId="4" applyFont="1" applyFill="1" applyBorder="1" applyAlignment="1">
      <alignment horizontal="right" vertical="center" wrapText="1" readingOrder="2"/>
    </xf>
    <xf numFmtId="164" fontId="24" fillId="26" borderId="16" xfId="4" applyNumberFormat="1" applyFont="1" applyFill="1" applyBorder="1" applyAlignment="1">
      <alignment horizontal="center" vertical="center" readingOrder="2"/>
    </xf>
    <xf numFmtId="164" fontId="24" fillId="26" borderId="15" xfId="4" applyNumberFormat="1" applyFont="1" applyFill="1" applyBorder="1" applyAlignment="1">
      <alignment horizontal="center" vertical="center" readingOrder="2"/>
    </xf>
    <xf numFmtId="164" fontId="24" fillId="26" borderId="54" xfId="4" applyNumberFormat="1" applyFont="1" applyFill="1" applyBorder="1" applyAlignment="1">
      <alignment horizontal="center" vertical="center" readingOrder="2"/>
    </xf>
    <xf numFmtId="164" fontId="24" fillId="26" borderId="17" xfId="4" applyNumberFormat="1" applyFont="1" applyFill="1" applyBorder="1" applyAlignment="1">
      <alignment horizontal="center" vertical="center" readingOrder="2"/>
    </xf>
    <xf numFmtId="164" fontId="24" fillId="2" borderId="93" xfId="4" applyNumberFormat="1" applyFont="1" applyFill="1" applyBorder="1" applyAlignment="1">
      <alignment horizontal="center" vertical="center" readingOrder="2"/>
    </xf>
    <xf numFmtId="1" fontId="24" fillId="2" borderId="40" xfId="4" applyNumberFormat="1" applyFont="1" applyFill="1" applyBorder="1" applyAlignment="1">
      <alignment horizontal="center" vertical="center" readingOrder="2"/>
    </xf>
    <xf numFmtId="1" fontId="24" fillId="2" borderId="93" xfId="4" applyNumberFormat="1" applyFont="1" applyFill="1" applyBorder="1" applyAlignment="1">
      <alignment horizontal="center" vertical="center" readingOrder="2"/>
    </xf>
    <xf numFmtId="0" fontId="25" fillId="2" borderId="48" xfId="4" applyFont="1" applyFill="1" applyBorder="1" applyAlignment="1">
      <alignment horizontal="right" vertical="center" wrapText="1" readingOrder="2"/>
    </xf>
    <xf numFmtId="0" fontId="25" fillId="2" borderId="50" xfId="4" applyFont="1" applyFill="1" applyBorder="1" applyAlignment="1">
      <alignment horizontal="right" vertical="center" wrapText="1" readingOrder="2"/>
    </xf>
    <xf numFmtId="164" fontId="24" fillId="26" borderId="19" xfId="4" applyNumberFormat="1" applyFont="1" applyFill="1" applyBorder="1" applyAlignment="1">
      <alignment horizontal="center" vertical="center" readingOrder="2"/>
    </xf>
    <xf numFmtId="164" fontId="25" fillId="26" borderId="17" xfId="4" applyNumberFormat="1" applyFont="1" applyFill="1" applyBorder="1" applyAlignment="1">
      <alignment horizontal="center" vertical="center" readingOrder="2"/>
    </xf>
    <xf numFmtId="0" fontId="25" fillId="2" borderId="88" xfId="4" applyFont="1" applyFill="1" applyBorder="1" applyAlignment="1">
      <alignment horizontal="center" vertical="center" readingOrder="2"/>
    </xf>
    <xf numFmtId="0" fontId="25" fillId="2" borderId="91" xfId="4" applyFont="1" applyFill="1" applyBorder="1" applyAlignment="1">
      <alignment horizontal="center" vertical="center" readingOrder="2"/>
    </xf>
    <xf numFmtId="0" fontId="25" fillId="2" borderId="94" xfId="4" applyFont="1" applyFill="1" applyBorder="1" applyAlignment="1">
      <alignment horizontal="center" vertical="center" readingOrder="2"/>
    </xf>
    <xf numFmtId="164" fontId="24" fillId="2" borderId="98" xfId="4" applyNumberFormat="1" applyFont="1" applyFill="1" applyBorder="1" applyAlignment="1">
      <alignment horizontal="center" vertical="center" readingOrder="2"/>
    </xf>
    <xf numFmtId="164" fontId="25" fillId="2" borderId="92" xfId="4" applyNumberFormat="1" applyFont="1" applyFill="1" applyBorder="1" applyAlignment="1">
      <alignment horizontal="center" vertical="center" readingOrder="2"/>
    </xf>
    <xf numFmtId="164" fontId="25" fillId="2" borderId="93" xfId="4" applyNumberFormat="1" applyFont="1" applyFill="1" applyBorder="1" applyAlignment="1">
      <alignment horizontal="center" vertical="center" readingOrder="2"/>
    </xf>
    <xf numFmtId="164" fontId="25" fillId="26" borderId="19" xfId="4" applyNumberFormat="1" applyFont="1" applyFill="1" applyBorder="1" applyAlignment="1">
      <alignment horizontal="center" vertical="center" readingOrder="2"/>
    </xf>
    <xf numFmtId="0" fontId="25" fillId="2" borderId="47" xfId="4" applyFont="1" applyFill="1" applyBorder="1" applyAlignment="1">
      <alignment horizontal="right" vertical="center" wrapText="1" readingOrder="2"/>
    </xf>
    <xf numFmtId="0" fontId="25" fillId="2" borderId="99" xfId="4" applyFont="1" applyFill="1" applyBorder="1" applyAlignment="1">
      <alignment horizontal="right" vertical="center" wrapText="1" readingOrder="2"/>
    </xf>
    <xf numFmtId="0" fontId="25" fillId="2" borderId="51" xfId="4" applyFont="1" applyFill="1" applyBorder="1" applyAlignment="1">
      <alignment horizontal="right" vertical="center" wrapText="1" readingOrder="2"/>
    </xf>
    <xf numFmtId="1" fontId="24" fillId="2" borderId="91" xfId="4" applyNumberFormat="1" applyFont="1" applyFill="1" applyBorder="1" applyAlignment="1">
      <alignment horizontal="center" vertical="center" readingOrder="2"/>
    </xf>
    <xf numFmtId="1" fontId="24" fillId="2" borderId="94" xfId="4" applyNumberFormat="1" applyFont="1" applyFill="1" applyBorder="1" applyAlignment="1">
      <alignment horizontal="center" vertical="center" readingOrder="2"/>
    </xf>
    <xf numFmtId="1" fontId="25" fillId="2" borderId="94" xfId="4" applyNumberFormat="1" applyFont="1" applyFill="1" applyBorder="1" applyAlignment="1">
      <alignment horizontal="center" vertical="center" readingOrder="2"/>
    </xf>
    <xf numFmtId="0" fontId="25" fillId="26" borderId="19" xfId="4" applyFont="1" applyFill="1" applyBorder="1" applyAlignment="1">
      <alignment horizontal="center" vertical="center" readingOrder="2"/>
    </xf>
    <xf numFmtId="0" fontId="25" fillId="2" borderId="91" xfId="1" applyFont="1" applyFill="1" applyBorder="1" applyAlignment="1">
      <alignment horizontal="center"/>
    </xf>
    <xf numFmtId="0" fontId="25" fillId="2" borderId="94" xfId="1" applyFont="1" applyFill="1" applyBorder="1" applyAlignment="1">
      <alignment horizontal="center"/>
    </xf>
    <xf numFmtId="164" fontId="25" fillId="26" borderId="21" xfId="4" applyNumberFormat="1" applyFont="1" applyFill="1" applyBorder="1" applyAlignment="1">
      <alignment horizontal="center" vertical="center" readingOrder="2"/>
    </xf>
    <xf numFmtId="0" fontId="24" fillId="2" borderId="91" xfId="1" applyFont="1" applyFill="1" applyBorder="1" applyAlignment="1">
      <alignment horizontal="center"/>
    </xf>
    <xf numFmtId="0" fontId="24" fillId="2" borderId="94" xfId="1" applyFont="1" applyFill="1" applyBorder="1" applyAlignment="1">
      <alignment horizontal="center"/>
    </xf>
    <xf numFmtId="0" fontId="24" fillId="2" borderId="99" xfId="4" applyFont="1" applyFill="1" applyBorder="1" applyAlignment="1">
      <alignment horizontal="right" vertical="center" wrapText="1" readingOrder="2"/>
    </xf>
    <xf numFmtId="0" fontId="26" fillId="2" borderId="99" xfId="4" applyFont="1" applyFill="1" applyBorder="1" applyAlignment="1">
      <alignment horizontal="right" vertical="center" wrapText="1" readingOrder="2"/>
    </xf>
    <xf numFmtId="0" fontId="27" fillId="2" borderId="99" xfId="4" applyFont="1" applyFill="1" applyBorder="1" applyAlignment="1">
      <alignment horizontal="right" vertical="center" wrapText="1" readingOrder="2"/>
    </xf>
    <xf numFmtId="164" fontId="25" fillId="26" borderId="16" xfId="4" applyNumberFormat="1" applyFont="1" applyFill="1" applyBorder="1" applyAlignment="1">
      <alignment horizontal="center" vertical="center" readingOrder="2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164" fontId="9" fillId="0" borderId="8" xfId="0" applyNumberFormat="1" applyFont="1" applyFill="1" applyBorder="1" applyAlignment="1">
      <alignment horizontal="center" vertical="center"/>
    </xf>
    <xf numFmtId="1" fontId="51" fillId="29" borderId="93" xfId="4" applyNumberFormat="1" applyFont="1" applyFill="1" applyBorder="1" applyAlignment="1">
      <alignment horizontal="center" vertical="center" readingOrder="2"/>
    </xf>
    <xf numFmtId="1" fontId="51" fillId="29" borderId="94" xfId="4" applyNumberFormat="1" applyFont="1" applyFill="1" applyBorder="1" applyAlignment="1">
      <alignment horizontal="center" vertical="center" readingOrder="2"/>
    </xf>
    <xf numFmtId="0" fontId="0" fillId="0" borderId="59" xfId="0" applyBorder="1" applyAlignment="1">
      <alignment horizontal="center" vertical="center" wrapText="1" readingOrder="2"/>
    </xf>
    <xf numFmtId="0" fontId="15" fillId="0" borderId="6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/>
    </xf>
    <xf numFmtId="0" fontId="15" fillId="0" borderId="63" xfId="0" applyFont="1" applyBorder="1" applyAlignment="1">
      <alignment horizontal="center" vertical="center"/>
    </xf>
    <xf numFmtId="164" fontId="24" fillId="2" borderId="90" xfId="4" applyNumberFormat="1" applyFont="1" applyFill="1" applyBorder="1" applyAlignment="1">
      <alignment horizontal="center" vertical="center" readingOrder="2"/>
    </xf>
    <xf numFmtId="0" fontId="24" fillId="2" borderId="95" xfId="4" applyFont="1" applyFill="1" applyBorder="1" applyAlignment="1">
      <alignment horizontal="center" vertical="center" readingOrder="2"/>
    </xf>
    <xf numFmtId="1" fontId="24" fillId="2" borderId="90" xfId="4" applyNumberFormat="1" applyFont="1" applyFill="1" applyBorder="1" applyAlignment="1">
      <alignment horizontal="center" vertical="center" readingOrder="2"/>
    </xf>
    <xf numFmtId="0" fontId="25" fillId="2" borderId="100" xfId="4" applyFont="1" applyFill="1" applyBorder="1" applyAlignment="1">
      <alignment horizontal="right" vertical="center" wrapText="1" readingOrder="2"/>
    </xf>
    <xf numFmtId="0" fontId="10" fillId="0" borderId="6" xfId="0" applyFont="1" applyFill="1" applyBorder="1" applyAlignment="1">
      <alignment horizontal="center" vertical="center" wrapText="1" readingOrder="2"/>
    </xf>
    <xf numFmtId="0" fontId="13" fillId="2" borderId="101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28" borderId="101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64" fontId="51" fillId="29" borderId="93" xfId="4" applyNumberFormat="1" applyFont="1" applyFill="1" applyBorder="1" applyAlignment="1">
      <alignment horizontal="center" vertical="center" readingOrder="2"/>
    </xf>
    <xf numFmtId="0" fontId="9" fillId="28" borderId="40" xfId="0" applyFont="1" applyFill="1" applyBorder="1" applyAlignment="1">
      <alignment horizontal="center" vertical="center"/>
    </xf>
    <xf numFmtId="0" fontId="4" fillId="28" borderId="41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28" borderId="101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 wrapText="1"/>
    </xf>
    <xf numFmtId="0" fontId="4" fillId="28" borderId="99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65" fillId="0" borderId="0" xfId="0" applyFont="1"/>
    <xf numFmtId="0" fontId="66" fillId="3" borderId="101" xfId="4" applyFont="1" applyFill="1" applyBorder="1" applyAlignment="1">
      <alignment horizontal="center" vertical="center" wrapText="1"/>
    </xf>
    <xf numFmtId="0" fontId="66" fillId="3" borderId="101" xfId="4" applyFont="1" applyFill="1" applyBorder="1" applyAlignment="1">
      <alignment horizontal="center" vertical="center" wrapText="1" readingOrder="2"/>
    </xf>
    <xf numFmtId="1" fontId="66" fillId="2" borderId="101" xfId="4" applyNumberFormat="1" applyFont="1" applyFill="1" applyBorder="1" applyAlignment="1">
      <alignment horizontal="center" vertical="center" readingOrder="2"/>
    </xf>
    <xf numFmtId="1" fontId="66" fillId="2" borderId="101" xfId="1" applyNumberFormat="1" applyFont="1" applyFill="1" applyBorder="1" applyAlignment="1">
      <alignment horizontal="center"/>
    </xf>
    <xf numFmtId="1" fontId="67" fillId="2" borderId="101" xfId="0" applyNumberFormat="1" applyFont="1" applyFill="1" applyBorder="1" applyAlignment="1">
      <alignment horizontal="center" vertical="center" readingOrder="2"/>
    </xf>
    <xf numFmtId="0" fontId="66" fillId="2" borderId="101" xfId="4" applyFont="1" applyFill="1" applyBorder="1" applyAlignment="1">
      <alignment horizontal="center" vertical="center" wrapText="1" readingOrder="2"/>
    </xf>
    <xf numFmtId="1" fontId="66" fillId="28" borderId="101" xfId="4" applyNumberFormat="1" applyFont="1" applyFill="1" applyBorder="1" applyAlignment="1">
      <alignment horizontal="center" vertical="center" readingOrder="2"/>
    </xf>
    <xf numFmtId="164" fontId="66" fillId="2" borderId="101" xfId="4" applyNumberFormat="1" applyFont="1" applyFill="1" applyBorder="1" applyAlignment="1">
      <alignment horizontal="center" vertical="center" readingOrder="2"/>
    </xf>
    <xf numFmtId="0" fontId="66" fillId="2" borderId="101" xfId="4" applyFont="1" applyFill="1" applyBorder="1" applyAlignment="1">
      <alignment horizontal="center" vertical="center" readingOrder="2"/>
    </xf>
    <xf numFmtId="0" fontId="66" fillId="2" borderId="101" xfId="1" applyFont="1" applyFill="1" applyBorder="1" applyAlignment="1">
      <alignment horizontal="center"/>
    </xf>
    <xf numFmtId="0" fontId="66" fillId="2" borderId="101" xfId="4" applyFont="1" applyFill="1" applyBorder="1" applyAlignment="1">
      <alignment horizontal="right" vertical="center" wrapText="1" readingOrder="2"/>
    </xf>
    <xf numFmtId="164" fontId="66" fillId="28" borderId="101" xfId="4" applyNumberFormat="1" applyFont="1" applyFill="1" applyBorder="1" applyAlignment="1">
      <alignment horizontal="center" vertical="center" readingOrder="2"/>
    </xf>
    <xf numFmtId="0" fontId="65" fillId="0" borderId="101" xfId="0" applyFont="1" applyBorder="1" applyAlignment="1">
      <alignment horizontal="center" vertical="center"/>
    </xf>
    <xf numFmtId="0" fontId="66" fillId="2" borderId="101" xfId="1" applyFont="1" applyFill="1" applyBorder="1" applyAlignment="1">
      <alignment horizontal="center" vertical="center"/>
    </xf>
    <xf numFmtId="0" fontId="65" fillId="28" borderId="101" xfId="0" applyFont="1" applyFill="1" applyBorder="1" applyAlignment="1">
      <alignment horizontal="center" vertical="center"/>
    </xf>
    <xf numFmtId="0" fontId="66" fillId="28" borderId="101" xfId="4" applyFont="1" applyFill="1" applyBorder="1" applyAlignment="1">
      <alignment horizontal="center" vertical="center" wrapText="1" readingOrder="2"/>
    </xf>
    <xf numFmtId="0" fontId="68" fillId="2" borderId="101" xfId="4" applyFont="1" applyFill="1" applyBorder="1" applyAlignment="1">
      <alignment horizontal="center" vertical="center" wrapText="1" readingOrder="2"/>
    </xf>
    <xf numFmtId="0" fontId="69" fillId="2" borderId="101" xfId="4" applyFont="1" applyFill="1" applyBorder="1" applyAlignment="1">
      <alignment horizontal="right" vertical="center" wrapText="1" readingOrder="2"/>
    </xf>
    <xf numFmtId="3" fontId="66" fillId="0" borderId="0" xfId="4" applyNumberFormat="1" applyFont="1" applyBorder="1" applyAlignment="1">
      <alignment horizontal="center" vertical="center" readingOrder="2"/>
    </xf>
    <xf numFmtId="0" fontId="66" fillId="3" borderId="101" xfId="1" applyFont="1" applyFill="1" applyBorder="1" applyAlignment="1">
      <alignment horizontal="center" vertical="center"/>
    </xf>
    <xf numFmtId="0" fontId="66" fillId="3" borderId="101" xfId="4" applyFont="1" applyFill="1" applyBorder="1" applyAlignment="1">
      <alignment horizontal="center" vertical="center" wrapText="1" readingOrder="2"/>
    </xf>
    <xf numFmtId="0" fontId="66" fillId="2" borderId="101" xfId="4" applyFont="1" applyFill="1" applyBorder="1" applyAlignment="1">
      <alignment horizontal="center" vertical="center"/>
    </xf>
    <xf numFmtId="0" fontId="66" fillId="28" borderId="101" xfId="4" applyFont="1" applyFill="1" applyBorder="1" applyAlignment="1">
      <alignment horizontal="center" vertical="center"/>
    </xf>
    <xf numFmtId="0" fontId="66" fillId="2" borderId="101" xfId="4" applyFont="1" applyFill="1" applyBorder="1" applyAlignment="1">
      <alignment horizontal="center" vertical="center" wrapText="1" readingOrder="2"/>
    </xf>
    <xf numFmtId="0" fontId="66" fillId="28" borderId="101" xfId="4" applyFont="1" applyFill="1" applyBorder="1" applyAlignment="1">
      <alignment horizontal="center" vertical="center" readingOrder="2"/>
    </xf>
    <xf numFmtId="1" fontId="66" fillId="28" borderId="101" xfId="4" applyNumberFormat="1" applyFont="1" applyFill="1" applyBorder="1" applyAlignment="1">
      <alignment horizontal="center" vertical="center" readingOrder="2"/>
    </xf>
    <xf numFmtId="0" fontId="66" fillId="3" borderId="101" xfId="1" applyFont="1" applyFill="1" applyBorder="1" applyAlignment="1">
      <alignment horizontal="center"/>
    </xf>
    <xf numFmtId="0" fontId="66" fillId="3" borderId="101" xfId="4" applyFont="1" applyFill="1" applyBorder="1" applyAlignment="1">
      <alignment horizontal="center" vertical="center" wrapText="1"/>
    </xf>
    <xf numFmtId="1" fontId="66" fillId="2" borderId="101" xfId="4" applyNumberFormat="1" applyFont="1" applyFill="1" applyBorder="1" applyAlignment="1">
      <alignment horizontal="center" vertical="center" readingOrder="2"/>
    </xf>
    <xf numFmtId="0" fontId="66" fillId="0" borderId="88" xfId="1" applyFont="1" applyBorder="1" applyAlignment="1">
      <alignment horizontal="center"/>
    </xf>
    <xf numFmtId="0" fontId="66" fillId="0" borderId="99" xfId="1" applyFont="1" applyBorder="1" applyAlignment="1">
      <alignment horizontal="center"/>
    </xf>
    <xf numFmtId="0" fontId="66" fillId="0" borderId="98" xfId="1" applyFont="1" applyBorder="1" applyAlignment="1">
      <alignment horizontal="center"/>
    </xf>
    <xf numFmtId="0" fontId="65" fillId="0" borderId="101" xfId="0" applyFont="1" applyBorder="1" applyAlignment="1">
      <alignment horizontal="center" vertical="center"/>
    </xf>
    <xf numFmtId="0" fontId="65" fillId="28" borderId="10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6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9" fillId="28" borderId="62" xfId="0" applyFont="1" applyFill="1" applyBorder="1" applyAlignment="1">
      <alignment vertical="center"/>
    </xf>
    <xf numFmtId="0" fontId="19" fillId="28" borderId="63" xfId="0" applyFont="1" applyFill="1" applyBorder="1" applyAlignment="1">
      <alignment vertical="center"/>
    </xf>
    <xf numFmtId="0" fontId="13" fillId="3" borderId="41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 readingOrder="2"/>
    </xf>
    <xf numFmtId="0" fontId="13" fillId="28" borderId="6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5" fillId="2" borderId="76" xfId="4" applyFont="1" applyFill="1" applyBorder="1" applyAlignment="1">
      <alignment horizontal="center" vertical="center"/>
    </xf>
    <xf numFmtId="0" fontId="45" fillId="2" borderId="79" xfId="4" applyFont="1" applyFill="1" applyBorder="1" applyAlignment="1">
      <alignment horizontal="center" vertical="center"/>
    </xf>
    <xf numFmtId="0" fontId="45" fillId="2" borderId="67" xfId="4" applyFont="1" applyFill="1" applyBorder="1" applyAlignment="1">
      <alignment horizontal="center" vertical="center"/>
    </xf>
    <xf numFmtId="0" fontId="45" fillId="2" borderId="75" xfId="4" applyFont="1" applyFill="1" applyBorder="1" applyAlignment="1">
      <alignment horizontal="center" vertical="center" wrapText="1" readingOrder="2"/>
    </xf>
    <xf numFmtId="0" fontId="45" fillId="2" borderId="2" xfId="4" applyFont="1" applyFill="1" applyBorder="1" applyAlignment="1">
      <alignment horizontal="center" vertical="center" wrapText="1" readingOrder="2"/>
    </xf>
    <xf numFmtId="0" fontId="45" fillId="2" borderId="3" xfId="4" applyFont="1" applyFill="1" applyBorder="1" applyAlignment="1">
      <alignment horizontal="center" vertical="center" wrapText="1" readingOrder="2"/>
    </xf>
    <xf numFmtId="0" fontId="45" fillId="3" borderId="77" xfId="4" applyFont="1" applyFill="1" applyBorder="1" applyAlignment="1">
      <alignment horizontal="center" vertical="center" readingOrder="2"/>
    </xf>
    <xf numFmtId="0" fontId="45" fillId="3" borderId="78" xfId="4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11" fillId="0" borderId="38" xfId="4" applyFont="1" applyBorder="1" applyAlignment="1">
      <alignment horizontal="center" vertical="center" wrapText="1" readingOrder="2"/>
    </xf>
    <xf numFmtId="0" fontId="11" fillId="0" borderId="60" xfId="4" applyFont="1" applyBorder="1" applyAlignment="1">
      <alignment horizontal="center" vertical="center" wrapText="1" readingOrder="2"/>
    </xf>
    <xf numFmtId="0" fontId="45" fillId="2" borderId="66" xfId="4" applyFont="1" applyFill="1" applyBorder="1" applyAlignment="1">
      <alignment horizontal="center" vertical="center" readingOrder="2"/>
    </xf>
    <xf numFmtId="0" fontId="45" fillId="2" borderId="66" xfId="4" applyFont="1" applyFill="1" applyBorder="1" applyAlignment="1">
      <alignment horizontal="center" vertical="center"/>
    </xf>
    <xf numFmtId="0" fontId="45" fillId="2" borderId="60" xfId="4" applyFont="1" applyFill="1" applyBorder="1" applyAlignment="1">
      <alignment horizontal="center" vertical="center" wrapText="1" readingOrder="2"/>
    </xf>
    <xf numFmtId="0" fontId="45" fillId="3" borderId="60" xfId="4" applyFont="1" applyFill="1" applyBorder="1" applyAlignment="1">
      <alignment horizontal="center" vertical="center" readingOrder="2"/>
    </xf>
    <xf numFmtId="0" fontId="45" fillId="2" borderId="60" xfId="4" applyFont="1" applyFill="1" applyBorder="1" applyAlignment="1">
      <alignment horizontal="center" vertical="center" readingOrder="2"/>
    </xf>
    <xf numFmtId="0" fontId="11" fillId="0" borderId="37" xfId="4" applyFont="1" applyBorder="1" applyAlignment="1">
      <alignment horizontal="center" vertical="center" wrapText="1" readingOrder="2"/>
    </xf>
    <xf numFmtId="0" fontId="11" fillId="0" borderId="65" xfId="4" applyFont="1" applyBorder="1" applyAlignment="1">
      <alignment horizontal="center" vertical="center" wrapText="1" readingOrder="2"/>
    </xf>
    <xf numFmtId="0" fontId="11" fillId="0" borderId="39" xfId="4" applyFont="1" applyBorder="1" applyAlignment="1">
      <alignment horizontal="center" vertical="center" wrapText="1"/>
    </xf>
    <xf numFmtId="0" fontId="11" fillId="0" borderId="66" xfId="4" applyFont="1" applyBorder="1" applyAlignment="1">
      <alignment horizontal="center" vertical="center" wrapText="1"/>
    </xf>
    <xf numFmtId="0" fontId="45" fillId="2" borderId="77" xfId="4" applyFont="1" applyFill="1" applyBorder="1" applyAlignment="1">
      <alignment horizontal="center" vertical="center" readingOrder="2"/>
    </xf>
    <xf numFmtId="0" fontId="45" fillId="2" borderId="86" xfId="4" applyFont="1" applyFill="1" applyBorder="1" applyAlignment="1">
      <alignment horizontal="center" vertical="center" readingOrder="2"/>
    </xf>
    <xf numFmtId="0" fontId="45" fillId="2" borderId="87" xfId="4" applyFont="1" applyFill="1" applyBorder="1" applyAlignment="1">
      <alignment horizontal="center" vertical="center" readingOrder="2"/>
    </xf>
    <xf numFmtId="0" fontId="50" fillId="28" borderId="89" xfId="4" applyFont="1" applyFill="1" applyBorder="1" applyAlignment="1">
      <alignment horizontal="center" vertical="center" readingOrder="2"/>
    </xf>
    <xf numFmtId="0" fontId="50" fillId="28" borderId="60" xfId="4" applyFont="1" applyFill="1" applyBorder="1" applyAlignment="1">
      <alignment horizontal="center" vertical="center" readingOrder="2"/>
    </xf>
    <xf numFmtId="0" fontId="50" fillId="28" borderId="89" xfId="4" applyFont="1" applyFill="1" applyBorder="1" applyAlignment="1">
      <alignment horizontal="center" vertical="center"/>
    </xf>
    <xf numFmtId="0" fontId="50" fillId="28" borderId="60" xfId="4" applyFont="1" applyFill="1" applyBorder="1" applyAlignment="1">
      <alignment horizontal="center" vertical="center"/>
    </xf>
    <xf numFmtId="0" fontId="50" fillId="28" borderId="61" xfId="4" applyFont="1" applyFill="1" applyBorder="1" applyAlignment="1">
      <alignment horizontal="center" vertical="center"/>
    </xf>
    <xf numFmtId="0" fontId="50" fillId="2" borderId="60" xfId="4" applyFont="1" applyFill="1" applyBorder="1" applyAlignment="1">
      <alignment horizontal="center" vertical="center" wrapText="1" readingOrder="2"/>
    </xf>
    <xf numFmtId="0" fontId="50" fillId="2" borderId="61" xfId="4" applyFont="1" applyFill="1" applyBorder="1" applyAlignment="1">
      <alignment horizontal="center" vertical="center"/>
    </xf>
    <xf numFmtId="0" fontId="50" fillId="2" borderId="95" xfId="4" applyFont="1" applyFill="1" applyBorder="1" applyAlignment="1">
      <alignment horizontal="center" vertical="center"/>
    </xf>
    <xf numFmtId="0" fontId="50" fillId="2" borderId="80" xfId="4" applyFont="1" applyFill="1" applyBorder="1" applyAlignment="1">
      <alignment horizontal="center" vertical="center"/>
    </xf>
    <xf numFmtId="0" fontId="50" fillId="2" borderId="27" xfId="4" applyFont="1" applyFill="1" applyBorder="1" applyAlignment="1">
      <alignment horizontal="center" vertical="center"/>
    </xf>
    <xf numFmtId="0" fontId="50" fillId="2" borderId="60" xfId="4" applyFont="1" applyFill="1" applyBorder="1" applyAlignment="1">
      <alignment horizontal="center" vertical="center"/>
    </xf>
    <xf numFmtId="0" fontId="53" fillId="2" borderId="41" xfId="4" applyFont="1" applyFill="1" applyBorder="1" applyAlignment="1">
      <alignment horizontal="center" vertical="center" wrapText="1" readingOrder="2"/>
    </xf>
    <xf numFmtId="0" fontId="53" fillId="2" borderId="60" xfId="4" applyFont="1" applyFill="1" applyBorder="1" applyAlignment="1">
      <alignment horizontal="center" vertical="center" wrapText="1" readingOrder="2"/>
    </xf>
    <xf numFmtId="0" fontId="50" fillId="2" borderId="42" xfId="4" applyFont="1" applyFill="1" applyBorder="1" applyAlignment="1">
      <alignment horizontal="center" vertical="center"/>
    </xf>
    <xf numFmtId="3" fontId="46" fillId="0" borderId="0" xfId="4" applyNumberFormat="1" applyFont="1" applyBorder="1" applyAlignment="1">
      <alignment horizontal="center" vertical="center" readingOrder="2"/>
    </xf>
    <xf numFmtId="0" fontId="11" fillId="0" borderId="11" xfId="1" applyFont="1" applyBorder="1" applyAlignment="1">
      <alignment horizontal="right"/>
    </xf>
    <xf numFmtId="0" fontId="47" fillId="0" borderId="11" xfId="1" applyFont="1" applyBorder="1" applyAlignment="1">
      <alignment horizontal="right"/>
    </xf>
    <xf numFmtId="0" fontId="45" fillId="3" borderId="10" xfId="1" applyFont="1" applyFill="1" applyBorder="1" applyAlignment="1">
      <alignment horizontal="center"/>
    </xf>
    <xf numFmtId="0" fontId="45" fillId="3" borderId="10" xfId="1" applyFont="1" applyFill="1" applyBorder="1" applyAlignment="1">
      <alignment horizontal="center" vertical="center"/>
    </xf>
    <xf numFmtId="0" fontId="45" fillId="3" borderId="12" xfId="1" applyFont="1" applyFill="1" applyBorder="1" applyAlignment="1">
      <alignment horizontal="center" vertical="center"/>
    </xf>
    <xf numFmtId="0" fontId="45" fillId="3" borderId="10" xfId="4" applyFont="1" applyFill="1" applyBorder="1" applyAlignment="1">
      <alignment horizontal="center" vertical="center" wrapText="1" readingOrder="2"/>
    </xf>
    <xf numFmtId="0" fontId="45" fillId="3" borderId="14" xfId="4" applyFont="1" applyFill="1" applyBorder="1" applyAlignment="1">
      <alignment horizontal="center" vertical="center" wrapText="1" readingOrder="2"/>
    </xf>
    <xf numFmtId="0" fontId="45" fillId="3" borderId="10" xfId="4" applyFont="1" applyFill="1" applyBorder="1" applyAlignment="1">
      <alignment horizontal="center" vertical="center" wrapText="1"/>
    </xf>
    <xf numFmtId="0" fontId="50" fillId="28" borderId="61" xfId="4" applyFont="1" applyFill="1" applyBorder="1" applyAlignment="1">
      <alignment horizontal="center" vertical="center" readingOrder="2"/>
    </xf>
    <xf numFmtId="0" fontId="48" fillId="29" borderId="45" xfId="4" applyFont="1" applyFill="1" applyBorder="1" applyAlignment="1">
      <alignment horizontal="center" vertical="center" readingOrder="2"/>
    </xf>
    <xf numFmtId="0" fontId="48" fillId="29" borderId="63" xfId="4" applyFont="1" applyFill="1" applyBorder="1" applyAlignment="1">
      <alignment horizontal="center" vertical="center" readingOrder="2"/>
    </xf>
    <xf numFmtId="0" fontId="48" fillId="29" borderId="64" xfId="4" applyFont="1" applyFill="1" applyBorder="1" applyAlignment="1">
      <alignment horizontal="center" vertical="center" readingOrder="2"/>
    </xf>
    <xf numFmtId="0" fontId="5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5" fillId="26" borderId="12" xfId="4" applyFont="1" applyFill="1" applyBorder="1" applyAlignment="1">
      <alignment horizontal="center" vertical="center" readingOrder="2"/>
    </xf>
    <xf numFmtId="0" fontId="25" fillId="26" borderId="13" xfId="4" applyFont="1" applyFill="1" applyBorder="1" applyAlignment="1">
      <alignment horizontal="center" vertical="center" readingOrder="2"/>
    </xf>
    <xf numFmtId="0" fontId="25" fillId="26" borderId="14" xfId="4" applyFont="1" applyFill="1" applyBorder="1" applyAlignment="1">
      <alignment horizontal="center" vertical="center" readingOrder="2"/>
    </xf>
    <xf numFmtId="0" fontId="24" fillId="27" borderId="18" xfId="4" applyFont="1" applyFill="1" applyBorder="1" applyAlignment="1">
      <alignment horizontal="center" vertical="center" readingOrder="2"/>
    </xf>
    <xf numFmtId="0" fontId="24" fillId="27" borderId="24" xfId="4" applyFont="1" applyFill="1" applyBorder="1" applyAlignment="1">
      <alignment horizontal="center" vertical="center" readingOrder="2"/>
    </xf>
    <xf numFmtId="0" fontId="27" fillId="2" borderId="16" xfId="4" applyFont="1" applyFill="1" applyBorder="1" applyAlignment="1">
      <alignment horizontal="center" vertical="center"/>
    </xf>
    <xf numFmtId="0" fontId="27" fillId="2" borderId="19" xfId="4" applyFont="1" applyFill="1" applyBorder="1" applyAlignment="1">
      <alignment horizontal="center" vertical="center"/>
    </xf>
    <xf numFmtId="0" fontId="27" fillId="2" borderId="17" xfId="4" applyFont="1" applyFill="1" applyBorder="1" applyAlignment="1">
      <alignment horizontal="center" vertical="center"/>
    </xf>
    <xf numFmtId="0" fontId="25" fillId="2" borderId="16" xfId="4" applyFont="1" applyFill="1" applyBorder="1" applyAlignment="1">
      <alignment horizontal="center" vertical="center" wrapText="1" readingOrder="2"/>
    </xf>
    <xf numFmtId="0" fontId="25" fillId="2" borderId="19" xfId="4" applyFont="1" applyFill="1" applyBorder="1" applyAlignment="1">
      <alignment horizontal="center" vertical="center" wrapText="1" readingOrder="2"/>
    </xf>
    <xf numFmtId="0" fontId="25" fillId="2" borderId="17" xfId="4" applyFont="1" applyFill="1" applyBorder="1" applyAlignment="1">
      <alignment horizontal="center" vertical="center" wrapText="1" readingOrder="2"/>
    </xf>
    <xf numFmtId="0" fontId="25" fillId="26" borderId="10" xfId="4" applyFont="1" applyFill="1" applyBorder="1" applyAlignment="1">
      <alignment horizontal="center" vertical="center" readingOrder="2"/>
    </xf>
    <xf numFmtId="0" fontId="25" fillId="2" borderId="16" xfId="4" applyFont="1" applyFill="1" applyBorder="1" applyAlignment="1">
      <alignment horizontal="center" vertical="center"/>
    </xf>
    <xf numFmtId="0" fontId="25" fillId="2" borderId="19" xfId="4" applyFont="1" applyFill="1" applyBorder="1" applyAlignment="1">
      <alignment horizontal="center" vertical="center"/>
    </xf>
    <xf numFmtId="0" fontId="25" fillId="2" borderId="17" xfId="4" applyFont="1" applyFill="1" applyBorder="1" applyAlignment="1">
      <alignment horizontal="center" vertical="center"/>
    </xf>
    <xf numFmtId="1" fontId="27" fillId="2" borderId="10" xfId="4" applyNumberFormat="1" applyFont="1" applyFill="1" applyBorder="1" applyAlignment="1">
      <alignment horizontal="center" vertical="center" readingOrder="2"/>
    </xf>
    <xf numFmtId="0" fontId="57" fillId="2" borderId="16" xfId="4" applyFont="1" applyFill="1" applyBorder="1" applyAlignment="1">
      <alignment horizontal="center" vertical="center" wrapText="1" readingOrder="2"/>
    </xf>
    <xf numFmtId="0" fontId="57" fillId="2" borderId="17" xfId="4" applyFont="1" applyFill="1" applyBorder="1" applyAlignment="1">
      <alignment horizontal="center" vertical="center" wrapText="1" readingOrder="2"/>
    </xf>
    <xf numFmtId="0" fontId="27" fillId="2" borderId="10" xfId="4" applyFont="1" applyFill="1" applyBorder="1" applyAlignment="1">
      <alignment horizontal="center" vertical="center"/>
    </xf>
    <xf numFmtId="0" fontId="25" fillId="2" borderId="10" xfId="4" applyFont="1" applyFill="1" applyBorder="1" applyAlignment="1">
      <alignment horizontal="center" vertical="center" wrapText="1" readingOrder="2"/>
    </xf>
    <xf numFmtId="1" fontId="27" fillId="2" borderId="16" xfId="4" applyNumberFormat="1" applyFont="1" applyFill="1" applyBorder="1" applyAlignment="1">
      <alignment horizontal="center" vertical="center" readingOrder="2"/>
    </xf>
    <xf numFmtId="1" fontId="27" fillId="2" borderId="19" xfId="4" applyNumberFormat="1" applyFont="1" applyFill="1" applyBorder="1" applyAlignment="1">
      <alignment horizontal="center" vertical="center" readingOrder="2"/>
    </xf>
    <xf numFmtId="1" fontId="27" fillId="2" borderId="17" xfId="4" applyNumberFormat="1" applyFont="1" applyFill="1" applyBorder="1" applyAlignment="1">
      <alignment horizontal="center" vertical="center" readingOrder="2"/>
    </xf>
    <xf numFmtId="0" fontId="24" fillId="2" borderId="16" xfId="4" applyFont="1" applyFill="1" applyBorder="1" applyAlignment="1">
      <alignment horizontal="center" vertical="center" wrapText="1" readingOrder="2"/>
    </xf>
    <xf numFmtId="0" fontId="24" fillId="2" borderId="17" xfId="4" applyFont="1" applyFill="1" applyBorder="1" applyAlignment="1">
      <alignment horizontal="center" vertical="center" wrapText="1" readingOrder="2"/>
    </xf>
    <xf numFmtId="0" fontId="24" fillId="2" borderId="19" xfId="4" applyFont="1" applyFill="1" applyBorder="1" applyAlignment="1">
      <alignment horizontal="center" vertical="center" wrapText="1" readingOrder="2"/>
    </xf>
    <xf numFmtId="0" fontId="27" fillId="2" borderId="23" xfId="4" applyFont="1" applyFill="1" applyBorder="1" applyAlignment="1">
      <alignment horizontal="center" vertical="center"/>
    </xf>
    <xf numFmtId="0" fontId="27" fillId="2" borderId="21" xfId="4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4" fillId="3" borderId="6" xfId="1" applyFont="1" applyFill="1" applyBorder="1" applyAlignment="1">
      <alignment horizontal="center"/>
    </xf>
    <xf numFmtId="0" fontId="24" fillId="3" borderId="46" xfId="1" applyFont="1" applyFill="1" applyBorder="1" applyAlignment="1">
      <alignment horizontal="center"/>
    </xf>
    <xf numFmtId="0" fontId="24" fillId="3" borderId="6" xfId="1" applyFont="1" applyFill="1" applyBorder="1" applyAlignment="1">
      <alignment horizontal="center" vertical="center"/>
    </xf>
    <xf numFmtId="0" fontId="24" fillId="3" borderId="46" xfId="1" applyFont="1" applyFill="1" applyBorder="1" applyAlignment="1">
      <alignment horizontal="center" vertical="center"/>
    </xf>
    <xf numFmtId="0" fontId="24" fillId="3" borderId="48" xfId="1" applyFont="1" applyFill="1" applyBorder="1" applyAlignment="1">
      <alignment horizontal="center" vertical="center"/>
    </xf>
    <xf numFmtId="0" fontId="24" fillId="3" borderId="6" xfId="4" applyFont="1" applyFill="1" applyBorder="1" applyAlignment="1">
      <alignment horizontal="center" vertical="center" wrapText="1" readingOrder="2"/>
    </xf>
    <xf numFmtId="0" fontId="24" fillId="3" borderId="48" xfId="4" applyFont="1" applyFill="1" applyBorder="1" applyAlignment="1">
      <alignment horizontal="center" vertical="center" wrapText="1" readingOrder="2"/>
    </xf>
    <xf numFmtId="0" fontId="24" fillId="3" borderId="50" xfId="4" applyFont="1" applyFill="1" applyBorder="1" applyAlignment="1">
      <alignment horizontal="center" vertical="center" wrapText="1" readingOrder="2"/>
    </xf>
    <xf numFmtId="0" fontId="24" fillId="3" borderId="8" xfId="4" applyFont="1" applyFill="1" applyBorder="1" applyAlignment="1">
      <alignment horizontal="center" vertical="center" wrapText="1" readingOrder="2"/>
    </xf>
    <xf numFmtId="0" fontId="58" fillId="0" borderId="11" xfId="2" applyFont="1" applyBorder="1" applyAlignment="1">
      <alignment horizontal="center" vertical="center"/>
    </xf>
    <xf numFmtId="0" fontId="24" fillId="26" borderId="12" xfId="4" applyFont="1" applyFill="1" applyBorder="1" applyAlignment="1">
      <alignment horizontal="center" vertical="center" readingOrder="2"/>
    </xf>
    <xf numFmtId="0" fontId="24" fillId="26" borderId="13" xfId="4" applyFont="1" applyFill="1" applyBorder="1" applyAlignment="1">
      <alignment horizontal="center" vertical="center" readingOrder="2"/>
    </xf>
    <xf numFmtId="0" fontId="24" fillId="26" borderId="14" xfId="4" applyFont="1" applyFill="1" applyBorder="1" applyAlignment="1">
      <alignment horizontal="center" vertical="center" readingOrder="2"/>
    </xf>
    <xf numFmtId="0" fontId="27" fillId="2" borderId="22" xfId="4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4" fillId="28" borderId="46" xfId="0" applyFont="1" applyFill="1" applyBorder="1" applyAlignment="1">
      <alignment horizontal="center" vertical="center" wrapText="1"/>
    </xf>
    <xf numFmtId="0" fontId="4" fillId="28" borderId="48" xfId="0" applyFont="1" applyFill="1" applyBorder="1" applyAlignment="1">
      <alignment horizontal="center" vertical="center" wrapText="1"/>
    </xf>
    <xf numFmtId="3" fontId="4" fillId="0" borderId="104" xfId="0" applyNumberFormat="1" applyFont="1" applyFill="1" applyBorder="1" applyAlignment="1">
      <alignment horizontal="center" vertical="center"/>
    </xf>
    <xf numFmtId="3" fontId="4" fillId="0" borderId="10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3" fontId="4" fillId="0" borderId="81" xfId="0" applyNumberFormat="1" applyFont="1" applyFill="1" applyBorder="1" applyAlignment="1">
      <alignment horizontal="center" vertical="center"/>
    </xf>
    <xf numFmtId="3" fontId="4" fillId="0" borderId="82" xfId="0" applyNumberFormat="1" applyFont="1" applyFill="1" applyBorder="1" applyAlignment="1">
      <alignment horizontal="center" vertical="center"/>
    </xf>
    <xf numFmtId="3" fontId="4" fillId="0" borderId="8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center" vertical="center"/>
    </xf>
    <xf numFmtId="3" fontId="4" fillId="0" borderId="85" xfId="0" applyNumberFormat="1" applyFont="1" applyFill="1" applyBorder="1" applyAlignment="1">
      <alignment horizontal="center" vertical="center"/>
    </xf>
    <xf numFmtId="3" fontId="4" fillId="28" borderId="88" xfId="0" applyNumberFormat="1" applyFont="1" applyFill="1" applyBorder="1" applyAlignment="1">
      <alignment horizontal="center" vertical="center"/>
    </xf>
    <xf numFmtId="3" fontId="4" fillId="28" borderId="105" xfId="0" applyNumberFormat="1" applyFont="1" applyFill="1" applyBorder="1" applyAlignment="1">
      <alignment horizontal="center" vertical="center"/>
    </xf>
    <xf numFmtId="0" fontId="13" fillId="28" borderId="88" xfId="0" applyFont="1" applyFill="1" applyBorder="1" applyAlignment="1">
      <alignment horizontal="center" vertical="center"/>
    </xf>
    <xf numFmtId="0" fontId="13" fillId="28" borderId="98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/>
    </xf>
    <xf numFmtId="0" fontId="20" fillId="28" borderId="88" xfId="0" applyFont="1" applyFill="1" applyBorder="1" applyAlignment="1">
      <alignment horizontal="center" vertical="center"/>
    </xf>
    <xf numFmtId="0" fontId="20" fillId="28" borderId="98" xfId="0" applyFont="1" applyFill="1" applyBorder="1" applyAlignment="1">
      <alignment horizontal="center" vertical="center"/>
    </xf>
    <xf numFmtId="0" fontId="13" fillId="28" borderId="9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3" fontId="4" fillId="0" borderId="107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center" vertical="center"/>
    </xf>
    <xf numFmtId="3" fontId="4" fillId="28" borderId="104" xfId="0" applyNumberFormat="1" applyFont="1" applyFill="1" applyBorder="1" applyAlignment="1">
      <alignment horizontal="center" vertical="center"/>
    </xf>
    <xf numFmtId="3" fontId="4" fillId="28" borderId="99" xfId="0" applyNumberFormat="1" applyFont="1" applyFill="1" applyBorder="1" applyAlignment="1">
      <alignment horizontal="center" vertical="center"/>
    </xf>
    <xf numFmtId="0" fontId="62" fillId="0" borderId="58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63" xfId="0" applyFont="1" applyBorder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2"/>
    <cellStyle name="Normal_Sheet1_1" xfId="4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4"/>
  <sheetViews>
    <sheetView tabSelected="1" zoomScale="90" zoomScaleNormal="90" workbookViewId="0">
      <selection activeCell="K16" sqref="K16"/>
    </sheetView>
  </sheetViews>
  <sheetFormatPr defaultColWidth="9" defaultRowHeight="18"/>
  <cols>
    <col min="1" max="9" width="9.42578125" style="264" customWidth="1"/>
    <col min="10" max="10" width="8.42578125" style="264" customWidth="1"/>
    <col min="11" max="11" width="19.28515625" style="264" customWidth="1"/>
    <col min="12" max="12" width="6.42578125" style="264" customWidth="1"/>
    <col min="13" max="16384" width="9" style="264"/>
  </cols>
  <sheetData>
    <row r="1" spans="1:12"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21" customHeight="1">
      <c r="A2" s="294" t="s">
        <v>99</v>
      </c>
      <c r="B2" s="295"/>
      <c r="C2" s="295"/>
      <c r="D2" s="296"/>
      <c r="E2" s="294"/>
      <c r="F2" s="295"/>
      <c r="G2" s="295"/>
      <c r="H2" s="295"/>
      <c r="I2" s="295"/>
      <c r="J2" s="295"/>
      <c r="K2" s="295"/>
      <c r="L2" s="296"/>
    </row>
    <row r="3" spans="1:12">
      <c r="A3" s="291" t="s">
        <v>0</v>
      </c>
      <c r="B3" s="291"/>
      <c r="C3" s="284" t="s">
        <v>100</v>
      </c>
      <c r="D3" s="284"/>
      <c r="E3" s="284"/>
      <c r="F3" s="284"/>
      <c r="G3" s="284" t="s">
        <v>101</v>
      </c>
      <c r="H3" s="284"/>
      <c r="I3" s="285" t="s">
        <v>64</v>
      </c>
      <c r="J3" s="285"/>
      <c r="K3" s="285" t="s">
        <v>65</v>
      </c>
      <c r="L3" s="285" t="s">
        <v>1</v>
      </c>
    </row>
    <row r="4" spans="1:12">
      <c r="A4" s="265" t="s">
        <v>61</v>
      </c>
      <c r="B4" s="266" t="s">
        <v>62</v>
      </c>
      <c r="C4" s="292" t="s">
        <v>61</v>
      </c>
      <c r="D4" s="292"/>
      <c r="E4" s="285" t="s">
        <v>62</v>
      </c>
      <c r="F4" s="285"/>
      <c r="G4" s="265" t="s">
        <v>61</v>
      </c>
      <c r="H4" s="266" t="s">
        <v>62</v>
      </c>
      <c r="I4" s="266" t="s">
        <v>61</v>
      </c>
      <c r="J4" s="266" t="s">
        <v>62</v>
      </c>
      <c r="K4" s="285"/>
      <c r="L4" s="285"/>
    </row>
    <row r="5" spans="1:12" ht="17.25" customHeight="1">
      <c r="A5" s="267">
        <f>C5+G5+I5</f>
        <v>60253.78</v>
      </c>
      <c r="B5" s="267">
        <f>H5+E5+D5</f>
        <v>138</v>
      </c>
      <c r="C5" s="293">
        <v>1140.48</v>
      </c>
      <c r="D5" s="293"/>
      <c r="E5" s="293">
        <v>48</v>
      </c>
      <c r="F5" s="293"/>
      <c r="G5" s="267">
        <f t="shared" ref="G5:G7" si="0">H5*1.1*1.15*18000/1000</f>
        <v>2049.3000000000002</v>
      </c>
      <c r="H5" s="268">
        <v>90</v>
      </c>
      <c r="I5" s="269">
        <v>57064</v>
      </c>
      <c r="J5" s="267">
        <v>1120</v>
      </c>
      <c r="K5" s="281" t="s">
        <v>128</v>
      </c>
      <c r="L5" s="288" t="s">
        <v>13</v>
      </c>
    </row>
    <row r="6" spans="1:12" ht="17.25" customHeight="1">
      <c r="A6" s="267">
        <f t="shared" ref="A6:A7" si="1">C6+G6+I6</f>
        <v>72235.47</v>
      </c>
      <c r="B6" s="267">
        <f>H6+E6+D6</f>
        <v>353</v>
      </c>
      <c r="C6" s="293">
        <v>807.84</v>
      </c>
      <c r="D6" s="293"/>
      <c r="E6" s="293">
        <v>34</v>
      </c>
      <c r="F6" s="293"/>
      <c r="G6" s="267">
        <f t="shared" si="0"/>
        <v>7263.63</v>
      </c>
      <c r="H6" s="268">
        <v>319</v>
      </c>
      <c r="I6" s="269">
        <v>64164</v>
      </c>
      <c r="J6" s="267">
        <v>946</v>
      </c>
      <c r="K6" s="281" t="s">
        <v>129</v>
      </c>
      <c r="L6" s="288"/>
    </row>
    <row r="7" spans="1:12" ht="17.25" customHeight="1">
      <c r="A7" s="267">
        <f t="shared" si="1"/>
        <v>79495.990000000005</v>
      </c>
      <c r="B7" s="267">
        <f>H7+E7+D7</f>
        <v>446</v>
      </c>
      <c r="C7" s="293">
        <v>1021.6800000000001</v>
      </c>
      <c r="D7" s="293"/>
      <c r="E7" s="293">
        <v>43</v>
      </c>
      <c r="F7" s="293"/>
      <c r="G7" s="267">
        <f t="shared" si="0"/>
        <v>9176.31</v>
      </c>
      <c r="H7" s="268">
        <v>403</v>
      </c>
      <c r="I7" s="269">
        <v>69298</v>
      </c>
      <c r="J7" s="267">
        <v>544</v>
      </c>
      <c r="K7" s="281" t="s">
        <v>461</v>
      </c>
      <c r="L7" s="288"/>
    </row>
    <row r="8" spans="1:12" ht="17.25" customHeight="1">
      <c r="A8" s="271">
        <f t="shared" ref="A8:B8" si="2">SUM(A5:A7)</f>
        <v>211985.24</v>
      </c>
      <c r="B8" s="271">
        <f t="shared" si="2"/>
        <v>937</v>
      </c>
      <c r="C8" s="290">
        <f t="shared" ref="C8:I8" si="3">SUM(C5:C7)</f>
        <v>2970</v>
      </c>
      <c r="D8" s="290"/>
      <c r="E8" s="290">
        <f>SUM(E5:E7)</f>
        <v>125</v>
      </c>
      <c r="F8" s="290"/>
      <c r="G8" s="271">
        <f t="shared" si="3"/>
        <v>18489.239999999998</v>
      </c>
      <c r="H8" s="271">
        <f t="shared" si="3"/>
        <v>812</v>
      </c>
      <c r="I8" s="271">
        <f t="shared" si="3"/>
        <v>190526</v>
      </c>
      <c r="J8" s="271">
        <f>SUM(J5:J7)</f>
        <v>2610</v>
      </c>
      <c r="K8" s="287" t="s">
        <v>499</v>
      </c>
      <c r="L8" s="287"/>
    </row>
    <row r="9" spans="1:12" ht="17.25" customHeight="1">
      <c r="A9" s="291" t="s">
        <v>0</v>
      </c>
      <c r="B9" s="291"/>
      <c r="C9" s="284" t="s">
        <v>377</v>
      </c>
      <c r="D9" s="284"/>
      <c r="E9" s="284" t="s">
        <v>376</v>
      </c>
      <c r="F9" s="284"/>
      <c r="G9" s="284" t="s">
        <v>101</v>
      </c>
      <c r="H9" s="284"/>
      <c r="I9" s="285" t="s">
        <v>64</v>
      </c>
      <c r="J9" s="285"/>
      <c r="K9" s="285" t="s">
        <v>65</v>
      </c>
      <c r="L9" s="285" t="s">
        <v>1</v>
      </c>
    </row>
    <row r="10" spans="1:12" ht="17.25" customHeight="1">
      <c r="A10" s="265" t="s">
        <v>61</v>
      </c>
      <c r="B10" s="266" t="s">
        <v>62</v>
      </c>
      <c r="C10" s="265" t="s">
        <v>61</v>
      </c>
      <c r="D10" s="266" t="s">
        <v>62</v>
      </c>
      <c r="E10" s="265" t="s">
        <v>61</v>
      </c>
      <c r="F10" s="266" t="s">
        <v>62</v>
      </c>
      <c r="G10" s="265" t="s">
        <v>61</v>
      </c>
      <c r="H10" s="266" t="s">
        <v>62</v>
      </c>
      <c r="I10" s="266" t="s">
        <v>61</v>
      </c>
      <c r="J10" s="266" t="s">
        <v>62</v>
      </c>
      <c r="K10" s="285"/>
      <c r="L10" s="285"/>
    </row>
    <row r="11" spans="1:12" ht="17.25" customHeight="1">
      <c r="A11" s="272">
        <f t="shared" ref="A11:A26" si="4">C11+E11+G11+I11</f>
        <v>168918.40900000001</v>
      </c>
      <c r="B11" s="273">
        <f t="shared" ref="B11:B26" si="5">SUM(J11+H11+F11+D11)</f>
        <v>7807.4</v>
      </c>
      <c r="C11" s="272">
        <f t="shared" ref="C11:C26" si="6">D11*17000*1.1*1.3/1000</f>
        <v>2246.2440000000006</v>
      </c>
      <c r="D11" s="273">
        <v>92.4</v>
      </c>
      <c r="E11" s="267">
        <f t="shared" ref="E11:E26" si="7">F11*17000*1.1*1.25/1000</f>
        <v>0</v>
      </c>
      <c r="F11" s="274">
        <v>0</v>
      </c>
      <c r="G11" s="272">
        <f t="shared" ref="G11:G26" si="8">H11*1.1*1.2*17000/1000</f>
        <v>18266.16</v>
      </c>
      <c r="H11" s="274">
        <v>814</v>
      </c>
      <c r="I11" s="272">
        <f t="shared" ref="I11:I26" si="9">J11*1.1*1.15*17000/1000</f>
        <v>148406.005</v>
      </c>
      <c r="J11" s="273">
        <v>6901</v>
      </c>
      <c r="K11" s="282" t="s">
        <v>311</v>
      </c>
      <c r="L11" s="286" t="s">
        <v>312</v>
      </c>
    </row>
    <row r="12" spans="1:12" ht="17.25" customHeight="1">
      <c r="A12" s="272">
        <f t="shared" si="4"/>
        <v>66356.202000000005</v>
      </c>
      <c r="B12" s="273">
        <f t="shared" si="5"/>
        <v>3063.2</v>
      </c>
      <c r="C12" s="272">
        <f t="shared" si="6"/>
        <v>952.95200000000023</v>
      </c>
      <c r="D12" s="273">
        <v>39.200000000000003</v>
      </c>
      <c r="E12" s="267">
        <f t="shared" si="7"/>
        <v>0</v>
      </c>
      <c r="F12" s="274">
        <v>0</v>
      </c>
      <c r="G12" s="272">
        <f t="shared" si="8"/>
        <v>8931.1200000000008</v>
      </c>
      <c r="H12" s="274">
        <v>398</v>
      </c>
      <c r="I12" s="272">
        <f t="shared" si="9"/>
        <v>56472.130000000005</v>
      </c>
      <c r="J12" s="273">
        <v>2626</v>
      </c>
      <c r="K12" s="282" t="s">
        <v>313</v>
      </c>
      <c r="L12" s="286"/>
    </row>
    <row r="13" spans="1:12" ht="17.25" customHeight="1">
      <c r="A13" s="272">
        <f t="shared" si="4"/>
        <v>34924.120000000003</v>
      </c>
      <c r="B13" s="273">
        <f t="shared" si="5"/>
        <v>1624</v>
      </c>
      <c r="C13" s="272">
        <f t="shared" si="6"/>
        <v>0</v>
      </c>
      <c r="D13" s="273">
        <v>0</v>
      </c>
      <c r="E13" s="267">
        <f t="shared" si="7"/>
        <v>0</v>
      </c>
      <c r="F13" s="274">
        <v>0</v>
      </c>
      <c r="G13" s="272">
        <f t="shared" si="8"/>
        <v>0</v>
      </c>
      <c r="H13" s="274">
        <v>0</v>
      </c>
      <c r="I13" s="272">
        <f t="shared" si="9"/>
        <v>34924.120000000003</v>
      </c>
      <c r="J13" s="273">
        <v>1624</v>
      </c>
      <c r="K13" s="282" t="s">
        <v>314</v>
      </c>
      <c r="L13" s="286"/>
    </row>
    <row r="14" spans="1:12" ht="17.25" customHeight="1">
      <c r="A14" s="272">
        <f t="shared" si="4"/>
        <v>29311.315000000002</v>
      </c>
      <c r="B14" s="273">
        <f t="shared" si="5"/>
        <v>1363</v>
      </c>
      <c r="C14" s="272">
        <f t="shared" si="6"/>
        <v>0</v>
      </c>
      <c r="D14" s="273">
        <v>0</v>
      </c>
      <c r="E14" s="267">
        <f t="shared" si="7"/>
        <v>0</v>
      </c>
      <c r="F14" s="274">
        <v>0</v>
      </c>
      <c r="G14" s="272">
        <f t="shared" si="8"/>
        <v>0</v>
      </c>
      <c r="H14" s="274">
        <v>0</v>
      </c>
      <c r="I14" s="272">
        <f t="shared" si="9"/>
        <v>29311.315000000002</v>
      </c>
      <c r="J14" s="273">
        <v>1363</v>
      </c>
      <c r="K14" s="282" t="s">
        <v>315</v>
      </c>
      <c r="L14" s="286"/>
    </row>
    <row r="15" spans="1:12" ht="17.25" customHeight="1">
      <c r="A15" s="272">
        <f t="shared" si="4"/>
        <v>109996.205</v>
      </c>
      <c r="B15" s="273">
        <f t="shared" si="5"/>
        <v>5104</v>
      </c>
      <c r="C15" s="272">
        <f t="shared" si="6"/>
        <v>0</v>
      </c>
      <c r="D15" s="273">
        <v>0</v>
      </c>
      <c r="E15" s="267">
        <f t="shared" si="7"/>
        <v>0</v>
      </c>
      <c r="F15" s="274">
        <v>0</v>
      </c>
      <c r="G15" s="272">
        <f t="shared" si="8"/>
        <v>5632.44</v>
      </c>
      <c r="H15" s="274">
        <v>251</v>
      </c>
      <c r="I15" s="272">
        <f t="shared" si="9"/>
        <v>104363.765</v>
      </c>
      <c r="J15" s="273">
        <v>4853</v>
      </c>
      <c r="K15" s="282" t="s">
        <v>316</v>
      </c>
      <c r="L15" s="286"/>
    </row>
    <row r="16" spans="1:12" ht="17.25" customHeight="1">
      <c r="A16" s="272">
        <f t="shared" si="4"/>
        <v>115397.70000000001</v>
      </c>
      <c r="B16" s="273">
        <f t="shared" si="5"/>
        <v>5360</v>
      </c>
      <c r="C16" s="272">
        <f t="shared" si="6"/>
        <v>0</v>
      </c>
      <c r="D16" s="273">
        <v>0</v>
      </c>
      <c r="E16" s="267">
        <f t="shared" si="7"/>
        <v>0</v>
      </c>
      <c r="F16" s="274">
        <v>0</v>
      </c>
      <c r="G16" s="272">
        <f t="shared" si="8"/>
        <v>3141.5999999999995</v>
      </c>
      <c r="H16" s="274">
        <v>140</v>
      </c>
      <c r="I16" s="272">
        <f t="shared" si="9"/>
        <v>112256.1</v>
      </c>
      <c r="J16" s="273">
        <v>5220</v>
      </c>
      <c r="K16" s="282" t="s">
        <v>317</v>
      </c>
      <c r="L16" s="286"/>
    </row>
    <row r="17" spans="1:12" ht="17.25" customHeight="1">
      <c r="A17" s="272">
        <f t="shared" si="4"/>
        <v>60182.21</v>
      </c>
      <c r="B17" s="273">
        <f t="shared" si="5"/>
        <v>2789</v>
      </c>
      <c r="C17" s="272">
        <f t="shared" si="6"/>
        <v>0</v>
      </c>
      <c r="D17" s="273">
        <v>0</v>
      </c>
      <c r="E17" s="267">
        <f t="shared" si="7"/>
        <v>0</v>
      </c>
      <c r="F17" s="274">
        <v>0</v>
      </c>
      <c r="G17" s="272">
        <f t="shared" si="8"/>
        <v>4914.3599999999997</v>
      </c>
      <c r="H17" s="274">
        <v>219</v>
      </c>
      <c r="I17" s="272">
        <f t="shared" si="9"/>
        <v>55267.85</v>
      </c>
      <c r="J17" s="273">
        <v>2570</v>
      </c>
      <c r="K17" s="282" t="s">
        <v>318</v>
      </c>
      <c r="L17" s="286"/>
    </row>
    <row r="18" spans="1:12" ht="17.25" customHeight="1">
      <c r="A18" s="272">
        <f t="shared" si="4"/>
        <v>81733.024999999994</v>
      </c>
      <c r="B18" s="273">
        <f t="shared" si="5"/>
        <v>3778.8</v>
      </c>
      <c r="C18" s="272">
        <f t="shared" si="6"/>
        <v>0</v>
      </c>
      <c r="D18" s="273">
        <v>0</v>
      </c>
      <c r="E18" s="267">
        <f t="shared" si="7"/>
        <v>1234.2000000000003</v>
      </c>
      <c r="F18" s="274">
        <v>52.8</v>
      </c>
      <c r="G18" s="272">
        <f t="shared" si="8"/>
        <v>8908.6800000000021</v>
      </c>
      <c r="H18" s="274">
        <v>397</v>
      </c>
      <c r="I18" s="272">
        <f t="shared" si="9"/>
        <v>71590.14499999999</v>
      </c>
      <c r="J18" s="273">
        <v>3329</v>
      </c>
      <c r="K18" s="282" t="s">
        <v>23</v>
      </c>
      <c r="L18" s="286"/>
    </row>
    <row r="19" spans="1:12" ht="17.25" customHeight="1">
      <c r="A19" s="272">
        <f t="shared" si="4"/>
        <v>21139.415000000005</v>
      </c>
      <c r="B19" s="273">
        <f t="shared" si="5"/>
        <v>983</v>
      </c>
      <c r="C19" s="272">
        <f t="shared" si="6"/>
        <v>0</v>
      </c>
      <c r="D19" s="273">
        <v>0</v>
      </c>
      <c r="E19" s="267">
        <f t="shared" si="7"/>
        <v>0</v>
      </c>
      <c r="F19" s="274">
        <v>0</v>
      </c>
      <c r="G19" s="272">
        <f t="shared" si="8"/>
        <v>0</v>
      </c>
      <c r="H19" s="274">
        <v>0</v>
      </c>
      <c r="I19" s="272">
        <f t="shared" si="9"/>
        <v>21139.415000000005</v>
      </c>
      <c r="J19" s="273">
        <v>983</v>
      </c>
      <c r="K19" s="282" t="s">
        <v>319</v>
      </c>
      <c r="L19" s="286"/>
    </row>
    <row r="20" spans="1:12" ht="17.25" customHeight="1">
      <c r="A20" s="272">
        <f t="shared" si="4"/>
        <v>77116.929999999993</v>
      </c>
      <c r="B20" s="273">
        <f t="shared" si="5"/>
        <v>3554</v>
      </c>
      <c r="C20" s="272">
        <f t="shared" si="6"/>
        <v>0</v>
      </c>
      <c r="D20" s="273">
        <v>0</v>
      </c>
      <c r="E20" s="267">
        <f t="shared" si="7"/>
        <v>0</v>
      </c>
      <c r="F20" s="274">
        <v>0</v>
      </c>
      <c r="G20" s="272">
        <f t="shared" si="8"/>
        <v>16515.84</v>
      </c>
      <c r="H20" s="274">
        <v>736</v>
      </c>
      <c r="I20" s="272">
        <f t="shared" si="9"/>
        <v>60601.09</v>
      </c>
      <c r="J20" s="273">
        <v>2818</v>
      </c>
      <c r="K20" s="282" t="s">
        <v>320</v>
      </c>
      <c r="L20" s="286"/>
    </row>
    <row r="21" spans="1:12" ht="17.25" customHeight="1">
      <c r="A21" s="272">
        <f t="shared" si="4"/>
        <v>31182.25</v>
      </c>
      <c r="B21" s="273">
        <f t="shared" si="5"/>
        <v>1448</v>
      </c>
      <c r="C21" s="272">
        <f t="shared" si="6"/>
        <v>0</v>
      </c>
      <c r="D21" s="273">
        <v>0</v>
      </c>
      <c r="E21" s="267">
        <f t="shared" si="7"/>
        <v>0</v>
      </c>
      <c r="F21" s="274">
        <v>0</v>
      </c>
      <c r="G21" s="272">
        <f t="shared" si="8"/>
        <v>1032.24</v>
      </c>
      <c r="H21" s="274">
        <v>46</v>
      </c>
      <c r="I21" s="272">
        <f t="shared" si="9"/>
        <v>30150.01</v>
      </c>
      <c r="J21" s="273">
        <v>1402</v>
      </c>
      <c r="K21" s="282" t="s">
        <v>321</v>
      </c>
      <c r="L21" s="286"/>
    </row>
    <row r="22" spans="1:12" ht="17.25" customHeight="1">
      <c r="A22" s="272">
        <f t="shared" si="4"/>
        <v>10451.43</v>
      </c>
      <c r="B22" s="273">
        <f t="shared" si="5"/>
        <v>486</v>
      </c>
      <c r="C22" s="272">
        <f t="shared" si="6"/>
        <v>0</v>
      </c>
      <c r="D22" s="273">
        <v>0</v>
      </c>
      <c r="E22" s="267">
        <f t="shared" si="7"/>
        <v>0</v>
      </c>
      <c r="F22" s="274">
        <v>0</v>
      </c>
      <c r="G22" s="272">
        <f t="shared" si="8"/>
        <v>0</v>
      </c>
      <c r="H22" s="274">
        <v>0</v>
      </c>
      <c r="I22" s="272">
        <f t="shared" si="9"/>
        <v>10451.43</v>
      </c>
      <c r="J22" s="273">
        <v>486</v>
      </c>
      <c r="K22" s="282" t="s">
        <v>322</v>
      </c>
      <c r="L22" s="286"/>
    </row>
    <row r="23" spans="1:12" ht="17.25" customHeight="1">
      <c r="A23" s="272">
        <f t="shared" si="4"/>
        <v>33891.879999999997</v>
      </c>
      <c r="B23" s="273">
        <f t="shared" si="5"/>
        <v>1576</v>
      </c>
      <c r="C23" s="272">
        <f t="shared" si="6"/>
        <v>0</v>
      </c>
      <c r="D23" s="273">
        <v>0</v>
      </c>
      <c r="E23" s="267">
        <f t="shared" si="7"/>
        <v>0</v>
      </c>
      <c r="F23" s="274">
        <v>0</v>
      </c>
      <c r="G23" s="272">
        <f t="shared" si="8"/>
        <v>0</v>
      </c>
      <c r="H23" s="274">
        <v>0</v>
      </c>
      <c r="I23" s="272">
        <f t="shared" si="9"/>
        <v>33891.879999999997</v>
      </c>
      <c r="J23" s="273">
        <v>1576</v>
      </c>
      <c r="K23" s="282" t="s">
        <v>323</v>
      </c>
      <c r="L23" s="286"/>
    </row>
    <row r="24" spans="1:12" ht="17.25" customHeight="1">
      <c r="A24" s="272">
        <f t="shared" si="4"/>
        <v>10730.995000000001</v>
      </c>
      <c r="B24" s="273">
        <f t="shared" si="5"/>
        <v>499</v>
      </c>
      <c r="C24" s="272">
        <f t="shared" si="6"/>
        <v>0</v>
      </c>
      <c r="D24" s="273">
        <v>0</v>
      </c>
      <c r="E24" s="267">
        <f t="shared" si="7"/>
        <v>0</v>
      </c>
      <c r="F24" s="274">
        <v>0</v>
      </c>
      <c r="G24" s="272">
        <f t="shared" si="8"/>
        <v>0</v>
      </c>
      <c r="H24" s="274">
        <v>0</v>
      </c>
      <c r="I24" s="272">
        <f t="shared" si="9"/>
        <v>10730.995000000001</v>
      </c>
      <c r="J24" s="273">
        <v>499</v>
      </c>
      <c r="K24" s="282" t="s">
        <v>324</v>
      </c>
      <c r="L24" s="286"/>
    </row>
    <row r="25" spans="1:12" ht="17.25" customHeight="1">
      <c r="A25" s="272">
        <f t="shared" si="4"/>
        <v>2776.95</v>
      </c>
      <c r="B25" s="273">
        <f t="shared" si="5"/>
        <v>118.8</v>
      </c>
      <c r="C25" s="272">
        <f t="shared" si="6"/>
        <v>0</v>
      </c>
      <c r="D25" s="273">
        <v>0</v>
      </c>
      <c r="E25" s="267">
        <f t="shared" si="7"/>
        <v>2776.95</v>
      </c>
      <c r="F25" s="274">
        <v>118.8</v>
      </c>
      <c r="G25" s="272">
        <f t="shared" si="8"/>
        <v>0</v>
      </c>
      <c r="H25" s="274">
        <v>0</v>
      </c>
      <c r="I25" s="272">
        <f t="shared" si="9"/>
        <v>0</v>
      </c>
      <c r="J25" s="273"/>
      <c r="K25" s="282" t="s">
        <v>325</v>
      </c>
      <c r="L25" s="286"/>
    </row>
    <row r="26" spans="1:12" ht="17.25" customHeight="1">
      <c r="A26" s="272">
        <f t="shared" si="4"/>
        <v>80458.62000000001</v>
      </c>
      <c r="B26" s="273">
        <f t="shared" si="5"/>
        <v>3722</v>
      </c>
      <c r="C26" s="272">
        <f t="shared" si="6"/>
        <v>0</v>
      </c>
      <c r="D26" s="273">
        <v>0</v>
      </c>
      <c r="E26" s="267">
        <f t="shared" si="7"/>
        <v>0</v>
      </c>
      <c r="F26" s="274">
        <v>0</v>
      </c>
      <c r="G26" s="272">
        <f t="shared" si="8"/>
        <v>10008.24</v>
      </c>
      <c r="H26" s="274">
        <v>446</v>
      </c>
      <c r="I26" s="272">
        <f t="shared" si="9"/>
        <v>70450.38</v>
      </c>
      <c r="J26" s="273">
        <v>3276</v>
      </c>
      <c r="K26" s="282" t="s">
        <v>326</v>
      </c>
      <c r="L26" s="286"/>
    </row>
    <row r="27" spans="1:12" ht="17.25" customHeight="1">
      <c r="A27" s="276">
        <f>SUM(A11:A26)</f>
        <v>934567.65600000019</v>
      </c>
      <c r="B27" s="276">
        <f t="shared" ref="B27:J27" si="10">SUM(B11:B26)</f>
        <v>43276.2</v>
      </c>
      <c r="C27" s="276">
        <f t="shared" si="10"/>
        <v>3199.1960000000008</v>
      </c>
      <c r="D27" s="276">
        <f t="shared" si="10"/>
        <v>131.60000000000002</v>
      </c>
      <c r="E27" s="276">
        <f t="shared" si="10"/>
        <v>4011.15</v>
      </c>
      <c r="F27" s="276">
        <f t="shared" si="10"/>
        <v>171.6</v>
      </c>
      <c r="G27" s="276">
        <f t="shared" si="10"/>
        <v>77350.680000000008</v>
      </c>
      <c r="H27" s="276">
        <f t="shared" si="10"/>
        <v>3447</v>
      </c>
      <c r="I27" s="276">
        <f t="shared" si="10"/>
        <v>850006.63000000012</v>
      </c>
      <c r="J27" s="276">
        <f t="shared" si="10"/>
        <v>39526</v>
      </c>
      <c r="K27" s="289" t="s">
        <v>500</v>
      </c>
      <c r="L27" s="289"/>
    </row>
    <row r="28" spans="1:12" ht="17.25" customHeight="1">
      <c r="A28" s="272">
        <f>C28+E28+G28+I28</f>
        <v>65513.580000000009</v>
      </c>
      <c r="B28" s="273">
        <f t="shared" ref="B28:B47" si="11">SUM(J28+H28+F28+D28)</f>
        <v>3032</v>
      </c>
      <c r="C28" s="272">
        <f t="shared" ref="C28:C47" si="12">D28*17000*1.1*1.3/1000</f>
        <v>0</v>
      </c>
      <c r="D28" s="273">
        <v>0</v>
      </c>
      <c r="E28" s="267">
        <f t="shared" ref="E28:E47" si="13">F28*17000*1.1*1.25/1000</f>
        <v>0</v>
      </c>
      <c r="F28" s="274">
        <v>0</v>
      </c>
      <c r="G28" s="272">
        <f t="shared" ref="G28:G47" si="14">H28*1.1*1.2*17000/1000</f>
        <v>7450.0800000000008</v>
      </c>
      <c r="H28" s="274">
        <v>332</v>
      </c>
      <c r="I28" s="272">
        <f t="shared" ref="I28:I47" si="15">J28*1.1*1.15*17000/1000</f>
        <v>58063.500000000007</v>
      </c>
      <c r="J28" s="273">
        <v>2700</v>
      </c>
      <c r="K28" s="275" t="s">
        <v>222</v>
      </c>
      <c r="L28" s="286" t="s">
        <v>223</v>
      </c>
    </row>
    <row r="29" spans="1:12" ht="17.25" customHeight="1">
      <c r="A29" s="272">
        <f t="shared" ref="A29:A47" si="16">C29+E29+G29+I29</f>
        <v>150890.29999999999</v>
      </c>
      <c r="B29" s="273">
        <f t="shared" si="11"/>
        <v>6995</v>
      </c>
      <c r="C29" s="272">
        <f t="shared" si="12"/>
        <v>0</v>
      </c>
      <c r="D29" s="273">
        <v>0</v>
      </c>
      <c r="E29" s="267">
        <f t="shared" si="13"/>
        <v>0</v>
      </c>
      <c r="F29" s="274">
        <v>0</v>
      </c>
      <c r="G29" s="272">
        <f t="shared" si="14"/>
        <v>11107.8</v>
      </c>
      <c r="H29" s="274">
        <v>495</v>
      </c>
      <c r="I29" s="272">
        <f t="shared" si="15"/>
        <v>139782.5</v>
      </c>
      <c r="J29" s="273">
        <v>6500</v>
      </c>
      <c r="K29" s="275" t="s">
        <v>224</v>
      </c>
      <c r="L29" s="286"/>
    </row>
    <row r="30" spans="1:12" ht="17.25" customHeight="1">
      <c r="A30" s="272">
        <f t="shared" si="16"/>
        <v>79286.13</v>
      </c>
      <c r="B30" s="273">
        <f t="shared" si="11"/>
        <v>3650</v>
      </c>
      <c r="C30" s="272">
        <f t="shared" si="12"/>
        <v>0</v>
      </c>
      <c r="D30" s="273">
        <v>0</v>
      </c>
      <c r="E30" s="267">
        <f t="shared" si="13"/>
        <v>2290.7500000000005</v>
      </c>
      <c r="F30" s="274">
        <v>98</v>
      </c>
      <c r="G30" s="272">
        <f t="shared" si="14"/>
        <v>14630.88</v>
      </c>
      <c r="H30" s="274">
        <v>652</v>
      </c>
      <c r="I30" s="272">
        <f t="shared" si="15"/>
        <v>62364.500000000007</v>
      </c>
      <c r="J30" s="273">
        <v>2900</v>
      </c>
      <c r="K30" s="275" t="s">
        <v>225</v>
      </c>
      <c r="L30" s="286"/>
    </row>
    <row r="31" spans="1:12" ht="17.25" customHeight="1">
      <c r="A31" s="272">
        <f t="shared" si="16"/>
        <v>128263.30000000002</v>
      </c>
      <c r="B31" s="273">
        <f t="shared" si="11"/>
        <v>5945</v>
      </c>
      <c r="C31" s="272">
        <f t="shared" si="12"/>
        <v>0</v>
      </c>
      <c r="D31" s="273">
        <v>0</v>
      </c>
      <c r="E31" s="267">
        <f t="shared" si="13"/>
        <v>0</v>
      </c>
      <c r="F31" s="274">
        <v>0</v>
      </c>
      <c r="G31" s="272">
        <f t="shared" si="14"/>
        <v>9985.8000000000011</v>
      </c>
      <c r="H31" s="274">
        <v>445</v>
      </c>
      <c r="I31" s="272">
        <f t="shared" si="15"/>
        <v>118277.50000000001</v>
      </c>
      <c r="J31" s="273">
        <v>5500</v>
      </c>
      <c r="K31" s="275" t="s">
        <v>226</v>
      </c>
      <c r="L31" s="286"/>
    </row>
    <row r="32" spans="1:12" ht="17.25" customHeight="1">
      <c r="A32" s="272">
        <f t="shared" si="16"/>
        <v>162802.20000000001</v>
      </c>
      <c r="B32" s="273">
        <f t="shared" si="11"/>
        <v>7555</v>
      </c>
      <c r="C32" s="272">
        <f t="shared" si="12"/>
        <v>0</v>
      </c>
      <c r="D32" s="273">
        <v>0</v>
      </c>
      <c r="E32" s="267">
        <f t="shared" si="13"/>
        <v>0</v>
      </c>
      <c r="F32" s="274">
        <v>0</v>
      </c>
      <c r="G32" s="272">
        <f t="shared" si="14"/>
        <v>7966.2</v>
      </c>
      <c r="H32" s="274">
        <v>355</v>
      </c>
      <c r="I32" s="272">
        <f t="shared" si="15"/>
        <v>154836</v>
      </c>
      <c r="J32" s="273">
        <v>7200</v>
      </c>
      <c r="K32" s="275" t="s">
        <v>227</v>
      </c>
      <c r="L32" s="286"/>
    </row>
    <row r="33" spans="1:12" ht="17.25" customHeight="1">
      <c r="A33" s="272">
        <f t="shared" si="16"/>
        <v>151946.85</v>
      </c>
      <c r="B33" s="273">
        <f t="shared" si="11"/>
        <v>7030</v>
      </c>
      <c r="C33" s="272">
        <f t="shared" si="12"/>
        <v>0</v>
      </c>
      <c r="D33" s="273">
        <v>0</v>
      </c>
      <c r="E33" s="267">
        <f t="shared" si="13"/>
        <v>2103.7500000000005</v>
      </c>
      <c r="F33" s="274">
        <v>90</v>
      </c>
      <c r="G33" s="272">
        <f t="shared" si="14"/>
        <v>14361.6</v>
      </c>
      <c r="H33" s="274">
        <v>640</v>
      </c>
      <c r="I33" s="272">
        <f t="shared" si="15"/>
        <v>135481.5</v>
      </c>
      <c r="J33" s="273">
        <v>6300</v>
      </c>
      <c r="K33" s="275" t="s">
        <v>228</v>
      </c>
      <c r="L33" s="286"/>
    </row>
    <row r="34" spans="1:12" ht="17.25" customHeight="1">
      <c r="A34" s="272">
        <f t="shared" si="16"/>
        <v>43103.5</v>
      </c>
      <c r="B34" s="273">
        <f t="shared" si="11"/>
        <v>2000</v>
      </c>
      <c r="C34" s="272">
        <f t="shared" si="12"/>
        <v>0</v>
      </c>
      <c r="D34" s="273">
        <v>0</v>
      </c>
      <c r="E34" s="267">
        <f t="shared" si="13"/>
        <v>0</v>
      </c>
      <c r="F34" s="274">
        <v>0</v>
      </c>
      <c r="G34" s="272">
        <f t="shared" si="14"/>
        <v>2244</v>
      </c>
      <c r="H34" s="274">
        <v>100</v>
      </c>
      <c r="I34" s="272">
        <f t="shared" si="15"/>
        <v>40859.5</v>
      </c>
      <c r="J34" s="273">
        <v>1900</v>
      </c>
      <c r="K34" s="275" t="s">
        <v>229</v>
      </c>
      <c r="L34" s="286"/>
    </row>
    <row r="35" spans="1:12" ht="17.25" customHeight="1">
      <c r="A35" s="272">
        <f t="shared" si="16"/>
        <v>60307.500000000007</v>
      </c>
      <c r="B35" s="273">
        <f t="shared" si="11"/>
        <v>2800</v>
      </c>
      <c r="C35" s="272">
        <f t="shared" si="12"/>
        <v>0</v>
      </c>
      <c r="D35" s="273">
        <v>0</v>
      </c>
      <c r="E35" s="267">
        <f t="shared" si="13"/>
        <v>0</v>
      </c>
      <c r="F35" s="274">
        <v>0</v>
      </c>
      <c r="G35" s="272">
        <f t="shared" si="14"/>
        <v>2244</v>
      </c>
      <c r="H35" s="274">
        <v>100</v>
      </c>
      <c r="I35" s="272">
        <f t="shared" si="15"/>
        <v>58063.500000000007</v>
      </c>
      <c r="J35" s="273">
        <v>2700</v>
      </c>
      <c r="K35" s="275" t="s">
        <v>230</v>
      </c>
      <c r="L35" s="286"/>
    </row>
    <row r="36" spans="1:12" ht="17.25" customHeight="1">
      <c r="A36" s="272">
        <f t="shared" si="16"/>
        <v>188570.8</v>
      </c>
      <c r="B36" s="273">
        <f t="shared" si="11"/>
        <v>8745</v>
      </c>
      <c r="C36" s="272">
        <f t="shared" si="12"/>
        <v>0</v>
      </c>
      <c r="D36" s="273">
        <v>0</v>
      </c>
      <c r="E36" s="267">
        <f t="shared" si="13"/>
        <v>0</v>
      </c>
      <c r="F36" s="274">
        <v>0</v>
      </c>
      <c r="G36" s="272">
        <f t="shared" si="14"/>
        <v>12229.8</v>
      </c>
      <c r="H36" s="274">
        <v>545</v>
      </c>
      <c r="I36" s="272">
        <f t="shared" si="15"/>
        <v>176341</v>
      </c>
      <c r="J36" s="273">
        <v>8200</v>
      </c>
      <c r="K36" s="275" t="s">
        <v>231</v>
      </c>
      <c r="L36" s="286"/>
    </row>
    <row r="37" spans="1:12" ht="17.25" customHeight="1">
      <c r="A37" s="272">
        <f t="shared" si="16"/>
        <v>64047.500000000007</v>
      </c>
      <c r="B37" s="273">
        <f t="shared" si="11"/>
        <v>2975</v>
      </c>
      <c r="C37" s="272">
        <f t="shared" si="12"/>
        <v>0</v>
      </c>
      <c r="D37" s="273">
        <v>0</v>
      </c>
      <c r="E37" s="267">
        <f t="shared" si="13"/>
        <v>0</v>
      </c>
      <c r="F37" s="274">
        <v>0</v>
      </c>
      <c r="G37" s="272">
        <f t="shared" si="14"/>
        <v>1683</v>
      </c>
      <c r="H37" s="274">
        <v>75</v>
      </c>
      <c r="I37" s="272">
        <f t="shared" si="15"/>
        <v>62364.500000000007</v>
      </c>
      <c r="J37" s="273">
        <v>2900</v>
      </c>
      <c r="K37" s="275" t="s">
        <v>232</v>
      </c>
      <c r="L37" s="286"/>
    </row>
    <row r="38" spans="1:12" ht="17.25" customHeight="1">
      <c r="A38" s="272">
        <f t="shared" si="16"/>
        <v>43178.3</v>
      </c>
      <c r="B38" s="273">
        <f t="shared" si="11"/>
        <v>1995</v>
      </c>
      <c r="C38" s="272">
        <f t="shared" si="12"/>
        <v>0</v>
      </c>
      <c r="D38" s="273">
        <v>0</v>
      </c>
      <c r="E38" s="267">
        <f t="shared" si="13"/>
        <v>0</v>
      </c>
      <c r="F38" s="274">
        <v>0</v>
      </c>
      <c r="G38" s="272">
        <f t="shared" si="14"/>
        <v>6619.8</v>
      </c>
      <c r="H38" s="274">
        <v>295</v>
      </c>
      <c r="I38" s="272">
        <f t="shared" si="15"/>
        <v>36558.5</v>
      </c>
      <c r="J38" s="273">
        <v>1700</v>
      </c>
      <c r="K38" s="275" t="s">
        <v>233</v>
      </c>
      <c r="L38" s="286"/>
    </row>
    <row r="39" spans="1:12" ht="17.25" customHeight="1">
      <c r="A39" s="272">
        <f t="shared" si="16"/>
        <v>186635.35</v>
      </c>
      <c r="B39" s="273">
        <f t="shared" si="11"/>
        <v>8620</v>
      </c>
      <c r="C39" s="272">
        <f t="shared" si="12"/>
        <v>0</v>
      </c>
      <c r="D39" s="273">
        <v>0</v>
      </c>
      <c r="E39" s="267">
        <f t="shared" si="13"/>
        <v>7713.7500000000009</v>
      </c>
      <c r="F39" s="274">
        <v>330</v>
      </c>
      <c r="G39" s="272">
        <f t="shared" si="14"/>
        <v>15483.600000000002</v>
      </c>
      <c r="H39" s="274">
        <v>690</v>
      </c>
      <c r="I39" s="272">
        <f t="shared" si="15"/>
        <v>163438</v>
      </c>
      <c r="J39" s="273">
        <v>7600</v>
      </c>
      <c r="K39" s="275" t="s">
        <v>234</v>
      </c>
      <c r="L39" s="286"/>
    </row>
    <row r="40" spans="1:12" ht="17.25" customHeight="1">
      <c r="A40" s="272">
        <f t="shared" si="16"/>
        <v>116295.29999999999</v>
      </c>
      <c r="B40" s="273">
        <f t="shared" si="11"/>
        <v>5395</v>
      </c>
      <c r="C40" s="272">
        <f t="shared" si="12"/>
        <v>0</v>
      </c>
      <c r="D40" s="273">
        <v>0</v>
      </c>
      <c r="E40" s="267">
        <f t="shared" si="13"/>
        <v>0</v>
      </c>
      <c r="F40" s="274">
        <v>0</v>
      </c>
      <c r="G40" s="272">
        <f t="shared" si="14"/>
        <v>6619.8</v>
      </c>
      <c r="H40" s="274">
        <v>295</v>
      </c>
      <c r="I40" s="272">
        <f t="shared" si="15"/>
        <v>109675.49999999999</v>
      </c>
      <c r="J40" s="273">
        <v>5100</v>
      </c>
      <c r="K40" s="275" t="s">
        <v>235</v>
      </c>
      <c r="L40" s="286"/>
    </row>
    <row r="41" spans="1:12" ht="17.25" customHeight="1">
      <c r="A41" s="272">
        <f>C41+E41+G41+I41</f>
        <v>155191.29999999999</v>
      </c>
      <c r="B41" s="273">
        <f t="shared" si="11"/>
        <v>7195</v>
      </c>
      <c r="C41" s="272">
        <f t="shared" si="12"/>
        <v>0</v>
      </c>
      <c r="D41" s="273">
        <v>0</v>
      </c>
      <c r="E41" s="267">
        <f t="shared" si="13"/>
        <v>0</v>
      </c>
      <c r="F41" s="274">
        <v>0</v>
      </c>
      <c r="G41" s="272">
        <f t="shared" si="14"/>
        <v>11107.8</v>
      </c>
      <c r="H41" s="274">
        <v>495</v>
      </c>
      <c r="I41" s="272">
        <f t="shared" si="15"/>
        <v>144083.5</v>
      </c>
      <c r="J41" s="273">
        <v>6700</v>
      </c>
      <c r="K41" s="275" t="s">
        <v>236</v>
      </c>
      <c r="L41" s="286"/>
    </row>
    <row r="42" spans="1:12" ht="17.25" customHeight="1">
      <c r="A42" s="272">
        <f t="shared" si="16"/>
        <v>78540</v>
      </c>
      <c r="B42" s="273">
        <f t="shared" si="11"/>
        <v>3650</v>
      </c>
      <c r="C42" s="272">
        <f t="shared" si="12"/>
        <v>0</v>
      </c>
      <c r="D42" s="273">
        <v>0</v>
      </c>
      <c r="E42" s="267">
        <f t="shared" si="13"/>
        <v>0</v>
      </c>
      <c r="F42" s="274">
        <v>0</v>
      </c>
      <c r="G42" s="272">
        <f t="shared" si="14"/>
        <v>1122</v>
      </c>
      <c r="H42" s="274">
        <v>50</v>
      </c>
      <c r="I42" s="272">
        <f t="shared" si="15"/>
        <v>77418</v>
      </c>
      <c r="J42" s="273">
        <v>3600</v>
      </c>
      <c r="K42" s="275" t="s">
        <v>237</v>
      </c>
      <c r="L42" s="286"/>
    </row>
    <row r="43" spans="1:12" ht="17.25" customHeight="1">
      <c r="A43" s="272">
        <f t="shared" si="16"/>
        <v>36652</v>
      </c>
      <c r="B43" s="273">
        <f t="shared" si="11"/>
        <v>1700</v>
      </c>
      <c r="C43" s="272">
        <f t="shared" si="12"/>
        <v>0</v>
      </c>
      <c r="D43" s="273">
        <v>0</v>
      </c>
      <c r="E43" s="267">
        <f t="shared" si="13"/>
        <v>0</v>
      </c>
      <c r="F43" s="274">
        <v>0</v>
      </c>
      <c r="G43" s="272">
        <f t="shared" si="14"/>
        <v>2244</v>
      </c>
      <c r="H43" s="274">
        <v>100</v>
      </c>
      <c r="I43" s="272">
        <f t="shared" si="15"/>
        <v>34408</v>
      </c>
      <c r="J43" s="273">
        <v>1600</v>
      </c>
      <c r="K43" s="275" t="s">
        <v>238</v>
      </c>
      <c r="L43" s="286"/>
    </row>
    <row r="44" spans="1:12" ht="17.25" customHeight="1">
      <c r="A44" s="272">
        <f t="shared" si="16"/>
        <v>64608.500000000007</v>
      </c>
      <c r="B44" s="273">
        <f t="shared" si="11"/>
        <v>3000</v>
      </c>
      <c r="C44" s="272">
        <f t="shared" si="12"/>
        <v>0</v>
      </c>
      <c r="D44" s="273">
        <v>0</v>
      </c>
      <c r="E44" s="267">
        <f t="shared" si="13"/>
        <v>0</v>
      </c>
      <c r="F44" s="274">
        <v>0</v>
      </c>
      <c r="G44" s="272">
        <f t="shared" si="14"/>
        <v>2244</v>
      </c>
      <c r="H44" s="274">
        <v>100</v>
      </c>
      <c r="I44" s="272">
        <f t="shared" si="15"/>
        <v>62364.500000000007</v>
      </c>
      <c r="J44" s="273">
        <v>2900</v>
      </c>
      <c r="K44" s="275" t="s">
        <v>239</v>
      </c>
      <c r="L44" s="286"/>
    </row>
    <row r="45" spans="1:12" ht="17.25" customHeight="1">
      <c r="A45" s="272">
        <f t="shared" si="16"/>
        <v>102165.58</v>
      </c>
      <c r="B45" s="273">
        <f t="shared" si="11"/>
        <v>4732</v>
      </c>
      <c r="C45" s="272">
        <f t="shared" si="12"/>
        <v>0</v>
      </c>
      <c r="D45" s="273">
        <v>0</v>
      </c>
      <c r="E45" s="267">
        <f t="shared" si="13"/>
        <v>0</v>
      </c>
      <c r="F45" s="274">
        <v>0</v>
      </c>
      <c r="G45" s="272">
        <f t="shared" si="14"/>
        <v>9694.08</v>
      </c>
      <c r="H45" s="274">
        <v>432</v>
      </c>
      <c r="I45" s="272">
        <f t="shared" si="15"/>
        <v>92471.5</v>
      </c>
      <c r="J45" s="273">
        <v>4300</v>
      </c>
      <c r="K45" s="275" t="s">
        <v>240</v>
      </c>
      <c r="L45" s="286"/>
    </row>
    <row r="46" spans="1:12" ht="17.25" customHeight="1">
      <c r="A46" s="272">
        <f t="shared" si="16"/>
        <v>78423.125</v>
      </c>
      <c r="B46" s="273">
        <f t="shared" si="11"/>
        <v>3635</v>
      </c>
      <c r="C46" s="272">
        <f t="shared" si="12"/>
        <v>0</v>
      </c>
      <c r="D46" s="273">
        <v>0</v>
      </c>
      <c r="E46" s="267">
        <f t="shared" si="13"/>
        <v>3155.625</v>
      </c>
      <c r="F46" s="274">
        <v>135</v>
      </c>
      <c r="G46" s="272">
        <f t="shared" si="14"/>
        <v>0</v>
      </c>
      <c r="H46" s="274">
        <v>0</v>
      </c>
      <c r="I46" s="272">
        <f t="shared" si="15"/>
        <v>75267.5</v>
      </c>
      <c r="J46" s="273">
        <v>3500</v>
      </c>
      <c r="K46" s="275" t="s">
        <v>241</v>
      </c>
      <c r="L46" s="286"/>
    </row>
    <row r="47" spans="1:12" ht="17.25" customHeight="1">
      <c r="A47" s="272">
        <f t="shared" si="16"/>
        <v>26740.999999999996</v>
      </c>
      <c r="B47" s="273">
        <f t="shared" si="11"/>
        <v>1240</v>
      </c>
      <c r="C47" s="272">
        <f t="shared" si="12"/>
        <v>0</v>
      </c>
      <c r="D47" s="273">
        <v>0</v>
      </c>
      <c r="E47" s="267">
        <f t="shared" si="13"/>
        <v>935.00000000000011</v>
      </c>
      <c r="F47" s="274">
        <v>40</v>
      </c>
      <c r="G47" s="272">
        <f t="shared" si="14"/>
        <v>0</v>
      </c>
      <c r="H47" s="274">
        <v>0</v>
      </c>
      <c r="I47" s="272">
        <f t="shared" si="15"/>
        <v>25805.999999999996</v>
      </c>
      <c r="J47" s="273">
        <v>1200</v>
      </c>
      <c r="K47" s="275" t="s">
        <v>362</v>
      </c>
      <c r="L47" s="286"/>
    </row>
    <row r="48" spans="1:12" ht="17.25" customHeight="1">
      <c r="A48" s="276">
        <f>SUM(A28:A47)</f>
        <v>1983162.1150000002</v>
      </c>
      <c r="B48" s="276">
        <f t="shared" ref="B48:J48" si="17">SUM(B28:B47)</f>
        <v>91889</v>
      </c>
      <c r="C48" s="276">
        <f t="shared" si="17"/>
        <v>0</v>
      </c>
      <c r="D48" s="276">
        <f t="shared" si="17"/>
        <v>0</v>
      </c>
      <c r="E48" s="276">
        <f t="shared" si="17"/>
        <v>16198.875000000002</v>
      </c>
      <c r="F48" s="276">
        <f t="shared" si="17"/>
        <v>693</v>
      </c>
      <c r="G48" s="276">
        <f t="shared" si="17"/>
        <v>139038.24000000002</v>
      </c>
      <c r="H48" s="276">
        <f t="shared" si="17"/>
        <v>6196</v>
      </c>
      <c r="I48" s="276">
        <f t="shared" si="17"/>
        <v>1827925</v>
      </c>
      <c r="J48" s="276">
        <f t="shared" si="17"/>
        <v>85000</v>
      </c>
      <c r="K48" s="289" t="s">
        <v>501</v>
      </c>
      <c r="L48" s="289"/>
    </row>
    <row r="49" spans="1:12" ht="17.25" customHeight="1">
      <c r="A49" s="273">
        <f>D49+G49+I49</f>
        <v>47385</v>
      </c>
      <c r="B49" s="273">
        <f>E49+H49+J49</f>
        <v>2192</v>
      </c>
      <c r="C49" s="297">
        <v>570</v>
      </c>
      <c r="D49" s="297"/>
      <c r="E49" s="297">
        <v>24</v>
      </c>
      <c r="F49" s="297"/>
      <c r="G49" s="277">
        <v>3825</v>
      </c>
      <c r="H49" s="278">
        <v>168</v>
      </c>
      <c r="I49" s="277">
        <v>43560</v>
      </c>
      <c r="J49" s="273">
        <v>2000</v>
      </c>
      <c r="K49" s="270" t="s">
        <v>502</v>
      </c>
      <c r="L49" s="297" t="s">
        <v>223</v>
      </c>
    </row>
    <row r="50" spans="1:12" ht="17.25" customHeight="1">
      <c r="A50" s="279">
        <f t="shared" ref="A50:I50" si="18">SUM(A49)</f>
        <v>47385</v>
      </c>
      <c r="B50" s="279">
        <f t="shared" si="18"/>
        <v>2192</v>
      </c>
      <c r="C50" s="298">
        <f t="shared" si="18"/>
        <v>570</v>
      </c>
      <c r="D50" s="298"/>
      <c r="E50" s="298">
        <f t="shared" si="18"/>
        <v>24</v>
      </c>
      <c r="F50" s="298"/>
      <c r="G50" s="279">
        <f t="shared" si="18"/>
        <v>3825</v>
      </c>
      <c r="H50" s="279">
        <f t="shared" si="18"/>
        <v>168</v>
      </c>
      <c r="I50" s="279">
        <f t="shared" si="18"/>
        <v>43560</v>
      </c>
      <c r="J50" s="279">
        <f>SUM(J49)</f>
        <v>2000</v>
      </c>
      <c r="K50" s="280" t="s">
        <v>503</v>
      </c>
      <c r="L50" s="297"/>
    </row>
    <row r="51" spans="1:12" ht="17.25" customHeight="1">
      <c r="A51" s="272">
        <f>C51+E51+G51+I51</f>
        <v>28049.999999999996</v>
      </c>
      <c r="B51" s="273">
        <f t="shared" ref="B51:B63" si="19">SUM(J51+H51+F51+D51)</f>
        <v>1300</v>
      </c>
      <c r="C51" s="272">
        <f t="shared" ref="C51:C63" si="20">D51*17000*1.1*1.3/1000</f>
        <v>0</v>
      </c>
      <c r="D51" s="273">
        <v>0</v>
      </c>
      <c r="E51" s="267">
        <f t="shared" ref="E51:E63" si="21">F51*17000*1.1*1.25/1000</f>
        <v>0</v>
      </c>
      <c r="F51" s="273">
        <v>0</v>
      </c>
      <c r="G51" s="272">
        <f t="shared" ref="G51:G63" si="22">H51*1.1*1.2*17000/1000</f>
        <v>2244</v>
      </c>
      <c r="H51" s="273">
        <v>100</v>
      </c>
      <c r="I51" s="272">
        <f t="shared" ref="I51:I63" si="23">J51*1.1*1.15*17000/1000</f>
        <v>25805.999999999996</v>
      </c>
      <c r="J51" s="273">
        <v>1200</v>
      </c>
      <c r="K51" s="275" t="s">
        <v>180</v>
      </c>
      <c r="L51" s="286" t="s">
        <v>181</v>
      </c>
    </row>
    <row r="52" spans="1:12" ht="17.25" customHeight="1">
      <c r="A52" s="272">
        <f t="shared" ref="A52:A63" si="24">C52+E52+G52+I52</f>
        <v>119698.70000000001</v>
      </c>
      <c r="B52" s="273">
        <f t="shared" si="19"/>
        <v>5550</v>
      </c>
      <c r="C52" s="272">
        <f t="shared" si="20"/>
        <v>0</v>
      </c>
      <c r="D52" s="273">
        <v>0</v>
      </c>
      <c r="E52" s="267">
        <f t="shared" si="21"/>
        <v>467.50000000000006</v>
      </c>
      <c r="F52" s="273">
        <v>20</v>
      </c>
      <c r="G52" s="272">
        <f t="shared" si="22"/>
        <v>7405.2000000000007</v>
      </c>
      <c r="H52" s="273">
        <v>330</v>
      </c>
      <c r="I52" s="272">
        <f t="shared" si="23"/>
        <v>111826.00000000001</v>
      </c>
      <c r="J52" s="273">
        <v>5200</v>
      </c>
      <c r="K52" s="275" t="s">
        <v>182</v>
      </c>
      <c r="L52" s="286"/>
    </row>
    <row r="53" spans="1:12" ht="17.25" customHeight="1">
      <c r="A53" s="272">
        <f t="shared" si="24"/>
        <v>34885.785000000003</v>
      </c>
      <c r="B53" s="273">
        <f t="shared" si="19"/>
        <v>1616</v>
      </c>
      <c r="C53" s="272">
        <f t="shared" si="20"/>
        <v>267.41000000000008</v>
      </c>
      <c r="D53" s="273">
        <v>11</v>
      </c>
      <c r="E53" s="267">
        <f t="shared" si="21"/>
        <v>116.87500000000001</v>
      </c>
      <c r="F53" s="273">
        <v>5</v>
      </c>
      <c r="G53" s="272">
        <f t="shared" si="22"/>
        <v>2244</v>
      </c>
      <c r="H53" s="273">
        <v>100</v>
      </c>
      <c r="I53" s="272">
        <f t="shared" si="23"/>
        <v>32257.500000000004</v>
      </c>
      <c r="J53" s="273">
        <v>1500</v>
      </c>
      <c r="K53" s="275" t="s">
        <v>183</v>
      </c>
      <c r="L53" s="286"/>
    </row>
    <row r="54" spans="1:12" ht="17.25" customHeight="1">
      <c r="A54" s="272">
        <f t="shared" si="24"/>
        <v>72060.45</v>
      </c>
      <c r="B54" s="273">
        <f t="shared" si="19"/>
        <v>3340</v>
      </c>
      <c r="C54" s="272">
        <f t="shared" si="20"/>
        <v>0</v>
      </c>
      <c r="D54" s="273">
        <v>0</v>
      </c>
      <c r="E54" s="267">
        <f t="shared" si="21"/>
        <v>233.75000000000003</v>
      </c>
      <c r="F54" s="273">
        <v>10</v>
      </c>
      <c r="G54" s="272">
        <f t="shared" si="22"/>
        <v>5161.2</v>
      </c>
      <c r="H54" s="273">
        <v>230</v>
      </c>
      <c r="I54" s="272">
        <f t="shared" si="23"/>
        <v>66665.5</v>
      </c>
      <c r="J54" s="273">
        <v>3100</v>
      </c>
      <c r="K54" s="275" t="s">
        <v>184</v>
      </c>
      <c r="L54" s="286"/>
    </row>
    <row r="55" spans="1:12" ht="17.25" customHeight="1">
      <c r="A55" s="272">
        <f t="shared" si="24"/>
        <v>105996.27499999999</v>
      </c>
      <c r="B55" s="273">
        <f t="shared" si="19"/>
        <v>4915</v>
      </c>
      <c r="C55" s="272">
        <f t="shared" si="20"/>
        <v>0</v>
      </c>
      <c r="D55" s="273">
        <v>0</v>
      </c>
      <c r="E55" s="267">
        <f t="shared" si="21"/>
        <v>116.87500000000001</v>
      </c>
      <c r="F55" s="273">
        <v>5</v>
      </c>
      <c r="G55" s="272">
        <f t="shared" si="22"/>
        <v>6956.4</v>
      </c>
      <c r="H55" s="273">
        <v>310</v>
      </c>
      <c r="I55" s="272">
        <f t="shared" si="23"/>
        <v>98923</v>
      </c>
      <c r="J55" s="273">
        <v>4600</v>
      </c>
      <c r="K55" s="275" t="s">
        <v>185</v>
      </c>
      <c r="L55" s="286"/>
    </row>
    <row r="56" spans="1:12" ht="17.25" customHeight="1">
      <c r="A56" s="272">
        <f>C56+E56+G56+I56</f>
        <v>85244.884999999995</v>
      </c>
      <c r="B56" s="273">
        <f t="shared" si="19"/>
        <v>3944.5</v>
      </c>
      <c r="C56" s="272">
        <f t="shared" si="20"/>
        <v>1130.4150000000002</v>
      </c>
      <c r="D56" s="273">
        <v>46.5</v>
      </c>
      <c r="E56" s="267">
        <f t="shared" si="21"/>
        <v>233.75000000000003</v>
      </c>
      <c r="F56" s="273">
        <v>10</v>
      </c>
      <c r="G56" s="272">
        <f t="shared" si="22"/>
        <v>6462.72</v>
      </c>
      <c r="H56" s="273">
        <v>288</v>
      </c>
      <c r="I56" s="272">
        <f t="shared" si="23"/>
        <v>77418</v>
      </c>
      <c r="J56" s="273">
        <v>3600</v>
      </c>
      <c r="K56" s="275" t="s">
        <v>186</v>
      </c>
      <c r="L56" s="286"/>
    </row>
    <row r="57" spans="1:12" ht="17.25" customHeight="1">
      <c r="A57" s="272">
        <f t="shared" si="24"/>
        <v>6451.4999999999991</v>
      </c>
      <c r="B57" s="273">
        <f t="shared" si="19"/>
        <v>300</v>
      </c>
      <c r="C57" s="272">
        <f t="shared" si="20"/>
        <v>0</v>
      </c>
      <c r="D57" s="273">
        <v>0</v>
      </c>
      <c r="E57" s="267">
        <f t="shared" si="21"/>
        <v>0</v>
      </c>
      <c r="F57" s="273">
        <v>0</v>
      </c>
      <c r="G57" s="272">
        <f t="shared" si="22"/>
        <v>0</v>
      </c>
      <c r="H57" s="273">
        <v>0</v>
      </c>
      <c r="I57" s="272">
        <f t="shared" si="23"/>
        <v>6451.4999999999991</v>
      </c>
      <c r="J57" s="273">
        <v>300</v>
      </c>
      <c r="K57" s="275" t="s">
        <v>187</v>
      </c>
      <c r="L57" s="286"/>
    </row>
    <row r="58" spans="1:12" ht="17.25" customHeight="1">
      <c r="A58" s="272">
        <f t="shared" si="24"/>
        <v>29775.075000000001</v>
      </c>
      <c r="B58" s="273">
        <f t="shared" si="19"/>
        <v>1367</v>
      </c>
      <c r="C58" s="272">
        <f t="shared" si="20"/>
        <v>875.16</v>
      </c>
      <c r="D58" s="273">
        <v>36</v>
      </c>
      <c r="E58" s="267">
        <f t="shared" si="21"/>
        <v>350.625</v>
      </c>
      <c r="F58" s="273">
        <v>15</v>
      </c>
      <c r="G58" s="272">
        <f t="shared" si="22"/>
        <v>5969.04</v>
      </c>
      <c r="H58" s="273">
        <v>266</v>
      </c>
      <c r="I58" s="272">
        <f t="shared" si="23"/>
        <v>22580.25</v>
      </c>
      <c r="J58" s="273">
        <v>1050</v>
      </c>
      <c r="K58" s="275" t="s">
        <v>188</v>
      </c>
      <c r="L58" s="286"/>
    </row>
    <row r="59" spans="1:12" ht="17.25" customHeight="1">
      <c r="A59" s="272">
        <f t="shared" si="24"/>
        <v>23894.86</v>
      </c>
      <c r="B59" s="273">
        <f t="shared" si="19"/>
        <v>1106</v>
      </c>
      <c r="C59" s="272">
        <f t="shared" si="20"/>
        <v>145.86000000000004</v>
      </c>
      <c r="D59" s="273">
        <v>6</v>
      </c>
      <c r="E59" s="267">
        <f t="shared" si="21"/>
        <v>0</v>
      </c>
      <c r="F59" s="273">
        <v>0</v>
      </c>
      <c r="G59" s="272">
        <f t="shared" si="22"/>
        <v>2244</v>
      </c>
      <c r="H59" s="273">
        <v>100</v>
      </c>
      <c r="I59" s="272">
        <f t="shared" si="23"/>
        <v>21505</v>
      </c>
      <c r="J59" s="273">
        <v>1000</v>
      </c>
      <c r="K59" s="275" t="s">
        <v>189</v>
      </c>
      <c r="L59" s="286"/>
    </row>
    <row r="60" spans="1:12" ht="17.25" customHeight="1">
      <c r="A60" s="272">
        <f t="shared" si="24"/>
        <v>13437.819999999998</v>
      </c>
      <c r="B60" s="273">
        <f t="shared" si="19"/>
        <v>622</v>
      </c>
      <c r="C60" s="272">
        <f t="shared" si="20"/>
        <v>534.82000000000016</v>
      </c>
      <c r="D60" s="273">
        <v>22</v>
      </c>
      <c r="E60" s="267">
        <f t="shared" si="21"/>
        <v>0</v>
      </c>
      <c r="F60" s="273">
        <v>0</v>
      </c>
      <c r="G60" s="272">
        <f t="shared" si="22"/>
        <v>0</v>
      </c>
      <c r="H60" s="273">
        <v>0</v>
      </c>
      <c r="I60" s="272">
        <f t="shared" si="23"/>
        <v>12902.999999999998</v>
      </c>
      <c r="J60" s="273">
        <v>600</v>
      </c>
      <c r="K60" s="275" t="s">
        <v>190</v>
      </c>
      <c r="L60" s="286"/>
    </row>
    <row r="61" spans="1:12" ht="17.25" customHeight="1">
      <c r="A61" s="272">
        <f t="shared" si="24"/>
        <v>15420.019999999999</v>
      </c>
      <c r="B61" s="273">
        <f t="shared" si="19"/>
        <v>712</v>
      </c>
      <c r="C61" s="272">
        <f t="shared" si="20"/>
        <v>0</v>
      </c>
      <c r="D61" s="273">
        <v>0</v>
      </c>
      <c r="E61" s="267">
        <f t="shared" si="21"/>
        <v>93.5</v>
      </c>
      <c r="F61" s="273">
        <v>4</v>
      </c>
      <c r="G61" s="272">
        <f t="shared" si="22"/>
        <v>2423.52</v>
      </c>
      <c r="H61" s="273">
        <v>108</v>
      </c>
      <c r="I61" s="272">
        <f t="shared" si="23"/>
        <v>12902.999999999998</v>
      </c>
      <c r="J61" s="273">
        <v>600</v>
      </c>
      <c r="K61" s="275" t="s">
        <v>191</v>
      </c>
      <c r="L61" s="286"/>
    </row>
    <row r="62" spans="1:12" ht="17.25" customHeight="1">
      <c r="A62" s="272">
        <f t="shared" si="24"/>
        <v>122522.40000000002</v>
      </c>
      <c r="B62" s="273">
        <f t="shared" si="19"/>
        <v>5680</v>
      </c>
      <c r="C62" s="272">
        <f t="shared" si="20"/>
        <v>0</v>
      </c>
      <c r="D62" s="273">
        <v>0</v>
      </c>
      <c r="E62" s="267">
        <f t="shared" si="21"/>
        <v>467.50000000000006</v>
      </c>
      <c r="F62" s="273">
        <v>20</v>
      </c>
      <c r="G62" s="272">
        <f t="shared" si="22"/>
        <v>8078.4000000000005</v>
      </c>
      <c r="H62" s="273">
        <v>360</v>
      </c>
      <c r="I62" s="272">
        <f t="shared" si="23"/>
        <v>113976.50000000001</v>
      </c>
      <c r="J62" s="273">
        <v>5300</v>
      </c>
      <c r="K62" s="275" t="s">
        <v>192</v>
      </c>
      <c r="L62" s="286"/>
    </row>
    <row r="63" spans="1:12" ht="17.25" customHeight="1">
      <c r="A63" s="272">
        <f t="shared" si="24"/>
        <v>27322.57</v>
      </c>
      <c r="B63" s="273">
        <f t="shared" si="19"/>
        <v>1262</v>
      </c>
      <c r="C63" s="272">
        <f t="shared" si="20"/>
        <v>48.62</v>
      </c>
      <c r="D63" s="273">
        <v>2</v>
      </c>
      <c r="E63" s="267">
        <f t="shared" si="21"/>
        <v>701.25</v>
      </c>
      <c r="F63" s="273">
        <v>30</v>
      </c>
      <c r="G63" s="272">
        <f t="shared" si="22"/>
        <v>2917.2</v>
      </c>
      <c r="H63" s="273">
        <v>130</v>
      </c>
      <c r="I63" s="272">
        <f t="shared" si="23"/>
        <v>23655.5</v>
      </c>
      <c r="J63" s="273">
        <v>1100</v>
      </c>
      <c r="K63" s="275" t="s">
        <v>193</v>
      </c>
      <c r="L63" s="286"/>
    </row>
    <row r="64" spans="1:12" ht="17.25" customHeight="1">
      <c r="A64" s="276">
        <f>SUM(A51:A63)</f>
        <v>684760.34</v>
      </c>
      <c r="B64" s="276">
        <f t="shared" ref="B64:J64" si="25">SUM(B51:B63)</f>
        <v>31714.5</v>
      </c>
      <c r="C64" s="276">
        <f t="shared" si="25"/>
        <v>3002.2850000000003</v>
      </c>
      <c r="D64" s="276">
        <f t="shared" si="25"/>
        <v>123.5</v>
      </c>
      <c r="E64" s="276">
        <f t="shared" si="25"/>
        <v>2781.6250000000005</v>
      </c>
      <c r="F64" s="276">
        <f t="shared" si="25"/>
        <v>119</v>
      </c>
      <c r="G64" s="276">
        <f t="shared" si="25"/>
        <v>52105.68</v>
      </c>
      <c r="H64" s="276">
        <f t="shared" si="25"/>
        <v>2322</v>
      </c>
      <c r="I64" s="276">
        <f t="shared" si="25"/>
        <v>626870.75</v>
      </c>
      <c r="J64" s="276">
        <f t="shared" si="25"/>
        <v>29150</v>
      </c>
      <c r="K64" s="289" t="s">
        <v>504</v>
      </c>
      <c r="L64" s="289"/>
    </row>
  </sheetData>
  <mergeCells count="39">
    <mergeCell ref="L51:L63"/>
    <mergeCell ref="K64:L64"/>
    <mergeCell ref="E2:L2"/>
    <mergeCell ref="A2:D2"/>
    <mergeCell ref="K48:L48"/>
    <mergeCell ref="L49:L50"/>
    <mergeCell ref="E49:F49"/>
    <mergeCell ref="C49:D49"/>
    <mergeCell ref="E50:F50"/>
    <mergeCell ref="C50:D50"/>
    <mergeCell ref="A9:B9"/>
    <mergeCell ref="G9:H9"/>
    <mergeCell ref="I9:J9"/>
    <mergeCell ref="K9:K10"/>
    <mergeCell ref="L9:L10"/>
    <mergeCell ref="E5:F5"/>
    <mergeCell ref="E8:F8"/>
    <mergeCell ref="C8:D8"/>
    <mergeCell ref="E9:F9"/>
    <mergeCell ref="C9:D9"/>
    <mergeCell ref="A3:B3"/>
    <mergeCell ref="C3:F3"/>
    <mergeCell ref="C4:D4"/>
    <mergeCell ref="E4:F4"/>
    <mergeCell ref="C7:D7"/>
    <mergeCell ref="C6:D6"/>
    <mergeCell ref="C5:D5"/>
    <mergeCell ref="E7:F7"/>
    <mergeCell ref="E6:F6"/>
    <mergeCell ref="L11:L26"/>
    <mergeCell ref="L28:L47"/>
    <mergeCell ref="K8:L8"/>
    <mergeCell ref="L5:L7"/>
    <mergeCell ref="K27:L27"/>
    <mergeCell ref="C1:L1"/>
    <mergeCell ref="G3:H3"/>
    <mergeCell ref="I3:J3"/>
    <mergeCell ref="K3:K4"/>
    <mergeCell ref="L3:L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59"/>
  <sheetViews>
    <sheetView view="pageBreakPreview" topLeftCell="A2" zoomScaleNormal="50" zoomScaleSheetLayoutView="100" workbookViewId="0">
      <pane ySplit="3" topLeftCell="A5" activePane="bottomLeft" state="frozen"/>
      <selection activeCell="A4" sqref="A4"/>
      <selection pane="bottomLeft" activeCell="L3" sqref="L3:L4"/>
    </sheetView>
  </sheetViews>
  <sheetFormatPr defaultRowHeight="15"/>
  <cols>
    <col min="1" max="1" width="14.5703125" customWidth="1"/>
    <col min="2" max="2" width="11.5703125" bestFit="1" customWidth="1"/>
    <col min="3" max="3" width="12" customWidth="1"/>
    <col min="4" max="4" width="9.85546875" bestFit="1" customWidth="1"/>
    <col min="5" max="5" width="11.42578125" customWidth="1"/>
    <col min="6" max="6" width="11.5703125" customWidth="1"/>
    <col min="7" max="7" width="16.7109375" customWidth="1"/>
    <col min="8" max="8" width="12.140625" customWidth="1"/>
    <col min="9" max="9" width="15" customWidth="1"/>
    <col min="10" max="10" width="10.5703125" bestFit="1" customWidth="1"/>
    <col min="11" max="11" width="50.140625" customWidth="1"/>
    <col min="12" max="12" width="20.5703125" customWidth="1"/>
    <col min="13" max="13" width="11.5703125" customWidth="1"/>
  </cols>
  <sheetData>
    <row r="1" spans="1:13" ht="36.75" hidden="1" customHeight="1">
      <c r="A1" s="421" t="s">
        <v>144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34.5" customHeight="1" thickBot="1">
      <c r="A2" s="185" t="s">
        <v>375</v>
      </c>
      <c r="B2" s="431" t="s">
        <v>493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3" ht="20.25">
      <c r="A3" s="422" t="s">
        <v>0</v>
      </c>
      <c r="B3" s="423"/>
      <c r="C3" s="424" t="s">
        <v>377</v>
      </c>
      <c r="D3" s="424"/>
      <c r="E3" s="424" t="s">
        <v>376</v>
      </c>
      <c r="F3" s="424"/>
      <c r="G3" s="425" t="s">
        <v>63</v>
      </c>
      <c r="H3" s="426"/>
      <c r="I3" s="427" t="s">
        <v>64</v>
      </c>
      <c r="J3" s="427"/>
      <c r="K3" s="428" t="s">
        <v>65</v>
      </c>
      <c r="L3" s="427" t="s">
        <v>1</v>
      </c>
      <c r="M3" s="427" t="s">
        <v>96</v>
      </c>
    </row>
    <row r="4" spans="1:13" ht="21" thickBot="1">
      <c r="A4" s="30" t="s">
        <v>61</v>
      </c>
      <c r="B4" s="31" t="s">
        <v>62</v>
      </c>
      <c r="C4" s="28" t="s">
        <v>61</v>
      </c>
      <c r="D4" s="29" t="s">
        <v>62</v>
      </c>
      <c r="E4" s="28" t="s">
        <v>61</v>
      </c>
      <c r="F4" s="29" t="s">
        <v>62</v>
      </c>
      <c r="G4" s="177" t="s">
        <v>61</v>
      </c>
      <c r="H4" s="169" t="s">
        <v>62</v>
      </c>
      <c r="I4" s="28" t="s">
        <v>61</v>
      </c>
      <c r="J4" s="172" t="s">
        <v>62</v>
      </c>
      <c r="K4" s="429"/>
      <c r="L4" s="430"/>
      <c r="M4" s="430"/>
    </row>
    <row r="5" spans="1:13" ht="23.25" customHeight="1">
      <c r="A5" s="35">
        <f>SUM(I5+E5+G5+C5)</f>
        <v>86020</v>
      </c>
      <c r="B5" s="64">
        <f>SUM(J5+H5+F5+D5)</f>
        <v>4000</v>
      </c>
      <c r="C5" s="182">
        <f>D5*17000*1.1*1.3/1000</f>
        <v>0</v>
      </c>
      <c r="D5" s="26">
        <v>0</v>
      </c>
      <c r="E5" s="178">
        <f>F5*17000*1.1*1.25/1000</f>
        <v>0</v>
      </c>
      <c r="F5" s="26">
        <v>0</v>
      </c>
      <c r="G5" s="25">
        <f>H5*1.1*1.2*17000/1000</f>
        <v>0</v>
      </c>
      <c r="H5" s="26">
        <v>0</v>
      </c>
      <c r="I5" s="25">
        <f>J5*1.1*1.15*17000/1000</f>
        <v>86020</v>
      </c>
      <c r="J5" s="26">
        <v>4000</v>
      </c>
      <c r="K5" s="43" t="s">
        <v>145</v>
      </c>
      <c r="L5" s="416" t="s">
        <v>146</v>
      </c>
      <c r="M5" s="405">
        <v>1</v>
      </c>
    </row>
    <row r="6" spans="1:13" ht="25.5" customHeight="1">
      <c r="A6" s="173">
        <f t="shared" ref="A6:A15" si="0">SUM(I6+E6+G6+C6)</f>
        <v>64122.299999999996</v>
      </c>
      <c r="B6" s="174">
        <f t="shared" ref="B6:B69" si="1">SUM(J6+H6+F6+D6)</f>
        <v>2975</v>
      </c>
      <c r="C6" s="181">
        <f t="shared" ref="C6:C15" si="2">D6*17000*1.1*1.3/1000</f>
        <v>0</v>
      </c>
      <c r="D6" s="174">
        <v>0</v>
      </c>
      <c r="E6" s="179">
        <f t="shared" ref="E6:E15" si="3">F6*17000*1.1*1.25/1000</f>
        <v>0</v>
      </c>
      <c r="F6" s="174">
        <v>0</v>
      </c>
      <c r="G6" s="173">
        <f t="shared" ref="G6:G15" si="4">H6*1.1*1.2*17000/1000</f>
        <v>3478.2</v>
      </c>
      <c r="H6" s="174">
        <v>155</v>
      </c>
      <c r="I6" s="173">
        <f t="shared" ref="I6:I15" si="5">J6*1.1*1.15*17000/1000</f>
        <v>60644.1</v>
      </c>
      <c r="J6" s="174">
        <v>2820</v>
      </c>
      <c r="K6" s="42" t="s">
        <v>147</v>
      </c>
      <c r="L6" s="418"/>
      <c r="M6" s="406"/>
    </row>
    <row r="7" spans="1:13" ht="20.25">
      <c r="A7" s="173">
        <f t="shared" si="0"/>
        <v>34903.550000000003</v>
      </c>
      <c r="B7" s="174">
        <f t="shared" si="1"/>
        <v>1605</v>
      </c>
      <c r="C7" s="181">
        <f t="shared" si="2"/>
        <v>2552.5500000000006</v>
      </c>
      <c r="D7" s="174">
        <v>105</v>
      </c>
      <c r="E7" s="179">
        <f t="shared" si="3"/>
        <v>0</v>
      </c>
      <c r="F7" s="174">
        <v>0</v>
      </c>
      <c r="G7" s="173">
        <f t="shared" si="4"/>
        <v>2244</v>
      </c>
      <c r="H7" s="174">
        <v>100</v>
      </c>
      <c r="I7" s="173">
        <f t="shared" si="5"/>
        <v>30107.000000000004</v>
      </c>
      <c r="J7" s="174">
        <v>1400</v>
      </c>
      <c r="K7" s="42" t="s">
        <v>148</v>
      </c>
      <c r="L7" s="418"/>
      <c r="M7" s="406"/>
    </row>
    <row r="8" spans="1:13" ht="20.25">
      <c r="A8" s="173">
        <f t="shared" si="0"/>
        <v>87430.914999999994</v>
      </c>
      <c r="B8" s="174">
        <f t="shared" si="1"/>
        <v>4058</v>
      </c>
      <c r="C8" s="181">
        <f t="shared" si="2"/>
        <v>0</v>
      </c>
      <c r="D8" s="174">
        <v>0</v>
      </c>
      <c r="E8" s="179">
        <f t="shared" si="3"/>
        <v>0</v>
      </c>
      <c r="F8" s="174">
        <v>0</v>
      </c>
      <c r="G8" s="173">
        <f t="shared" si="4"/>
        <v>3927.0000000000005</v>
      </c>
      <c r="H8" s="174">
        <v>175</v>
      </c>
      <c r="I8" s="173">
        <f t="shared" si="5"/>
        <v>83503.914999999994</v>
      </c>
      <c r="J8" s="174">
        <v>3883</v>
      </c>
      <c r="K8" s="42" t="s">
        <v>149</v>
      </c>
      <c r="L8" s="418"/>
      <c r="M8" s="406"/>
    </row>
    <row r="9" spans="1:13" ht="20.25">
      <c r="A9" s="173">
        <f t="shared" si="0"/>
        <v>35511.300000000003</v>
      </c>
      <c r="B9" s="174">
        <f t="shared" si="1"/>
        <v>1640</v>
      </c>
      <c r="C9" s="181">
        <f t="shared" si="2"/>
        <v>1458.6</v>
      </c>
      <c r="D9" s="174">
        <v>60</v>
      </c>
      <c r="E9" s="179">
        <f t="shared" si="3"/>
        <v>0</v>
      </c>
      <c r="F9" s="174">
        <v>0</v>
      </c>
      <c r="G9" s="173">
        <f t="shared" si="4"/>
        <v>1795.2</v>
      </c>
      <c r="H9" s="174">
        <v>80</v>
      </c>
      <c r="I9" s="173">
        <f t="shared" si="5"/>
        <v>32257.500000000004</v>
      </c>
      <c r="J9" s="174">
        <v>1500</v>
      </c>
      <c r="K9" s="42" t="s">
        <v>150</v>
      </c>
      <c r="L9" s="418"/>
      <c r="M9" s="406"/>
    </row>
    <row r="10" spans="1:13" ht="20.25">
      <c r="A10" s="173">
        <f t="shared" si="0"/>
        <v>36718.384999999995</v>
      </c>
      <c r="B10" s="174">
        <f t="shared" si="1"/>
        <v>1697</v>
      </c>
      <c r="C10" s="181">
        <f t="shared" si="2"/>
        <v>0</v>
      </c>
      <c r="D10" s="174">
        <v>0</v>
      </c>
      <c r="E10" s="179">
        <f t="shared" si="3"/>
        <v>233.75000000000003</v>
      </c>
      <c r="F10" s="174">
        <v>10</v>
      </c>
      <c r="G10" s="173">
        <f t="shared" si="4"/>
        <v>4936.8000000000011</v>
      </c>
      <c r="H10" s="174">
        <v>220</v>
      </c>
      <c r="I10" s="173">
        <f t="shared" si="5"/>
        <v>31547.834999999995</v>
      </c>
      <c r="J10" s="174">
        <v>1467</v>
      </c>
      <c r="K10" s="42" t="s">
        <v>151</v>
      </c>
      <c r="L10" s="418"/>
      <c r="M10" s="406"/>
    </row>
    <row r="11" spans="1:13" ht="26.25" customHeight="1">
      <c r="A11" s="173">
        <f>SUM(I11+E11+G11+C11)</f>
        <v>22365.200000000001</v>
      </c>
      <c r="B11" s="174">
        <f t="shared" si="1"/>
        <v>1040</v>
      </c>
      <c r="C11" s="181">
        <f t="shared" si="2"/>
        <v>0</v>
      </c>
      <c r="D11" s="174">
        <v>0</v>
      </c>
      <c r="E11" s="179">
        <f t="shared" si="3"/>
        <v>0</v>
      </c>
      <c r="F11" s="174">
        <v>0</v>
      </c>
      <c r="G11" s="173">
        <f t="shared" si="4"/>
        <v>0</v>
      </c>
      <c r="H11" s="174">
        <v>0</v>
      </c>
      <c r="I11" s="173">
        <f t="shared" si="5"/>
        <v>22365.200000000001</v>
      </c>
      <c r="J11" s="174">
        <v>1040</v>
      </c>
      <c r="K11" s="42" t="s">
        <v>152</v>
      </c>
      <c r="L11" s="418"/>
      <c r="M11" s="406"/>
    </row>
    <row r="12" spans="1:13" ht="20.25">
      <c r="A12" s="173">
        <f t="shared" si="0"/>
        <v>3029.4</v>
      </c>
      <c r="B12" s="174">
        <f t="shared" si="1"/>
        <v>135</v>
      </c>
      <c r="C12" s="181">
        <f t="shared" si="2"/>
        <v>0</v>
      </c>
      <c r="D12" s="174">
        <v>0</v>
      </c>
      <c r="E12" s="179">
        <f t="shared" si="3"/>
        <v>0</v>
      </c>
      <c r="F12" s="174">
        <v>0</v>
      </c>
      <c r="G12" s="173">
        <f t="shared" si="4"/>
        <v>3029.4</v>
      </c>
      <c r="H12" s="174">
        <v>135</v>
      </c>
      <c r="I12" s="173">
        <f t="shared" si="5"/>
        <v>0</v>
      </c>
      <c r="J12" s="174">
        <v>0</v>
      </c>
      <c r="K12" s="42" t="s">
        <v>153</v>
      </c>
      <c r="L12" s="418"/>
      <c r="M12" s="406"/>
    </row>
    <row r="13" spans="1:13" ht="20.25">
      <c r="A13" s="173">
        <f t="shared" si="0"/>
        <v>71575.184999999998</v>
      </c>
      <c r="B13" s="174">
        <f t="shared" si="1"/>
        <v>3215</v>
      </c>
      <c r="C13" s="181">
        <f t="shared" si="2"/>
        <v>14877.72</v>
      </c>
      <c r="D13" s="174">
        <v>612</v>
      </c>
      <c r="E13" s="179">
        <f t="shared" si="3"/>
        <v>0</v>
      </c>
      <c r="F13" s="174">
        <v>0</v>
      </c>
      <c r="G13" s="173">
        <f t="shared" si="4"/>
        <v>17278.8</v>
      </c>
      <c r="H13" s="174">
        <v>770</v>
      </c>
      <c r="I13" s="173">
        <f t="shared" si="5"/>
        <v>39418.665000000001</v>
      </c>
      <c r="J13" s="174">
        <v>1833</v>
      </c>
      <c r="K13" s="42" t="s">
        <v>154</v>
      </c>
      <c r="L13" s="418"/>
      <c r="M13" s="406"/>
    </row>
    <row r="14" spans="1:13" ht="20.25">
      <c r="A14" s="173">
        <f t="shared" si="0"/>
        <v>0</v>
      </c>
      <c r="B14" s="174">
        <f t="shared" si="1"/>
        <v>0</v>
      </c>
      <c r="C14" s="181">
        <f t="shared" si="2"/>
        <v>0</v>
      </c>
      <c r="D14" s="174">
        <v>0</v>
      </c>
      <c r="E14" s="179">
        <f t="shared" si="3"/>
        <v>0</v>
      </c>
      <c r="F14" s="174">
        <v>0</v>
      </c>
      <c r="G14" s="173">
        <f t="shared" si="4"/>
        <v>0</v>
      </c>
      <c r="H14" s="174">
        <v>0</v>
      </c>
      <c r="I14" s="173">
        <f t="shared" si="5"/>
        <v>0</v>
      </c>
      <c r="J14" s="174">
        <v>0</v>
      </c>
      <c r="K14" s="42" t="s">
        <v>155</v>
      </c>
      <c r="L14" s="418"/>
      <c r="M14" s="406"/>
    </row>
    <row r="15" spans="1:13" ht="21" thickBot="1">
      <c r="A15" s="36">
        <f t="shared" si="0"/>
        <v>50736.84</v>
      </c>
      <c r="B15" s="184">
        <f t="shared" si="1"/>
        <v>2348</v>
      </c>
      <c r="C15" s="183">
        <f t="shared" si="2"/>
        <v>243.10000000000005</v>
      </c>
      <c r="D15" s="175">
        <v>10</v>
      </c>
      <c r="E15" s="180">
        <f t="shared" si="3"/>
        <v>0</v>
      </c>
      <c r="F15" s="175">
        <v>0</v>
      </c>
      <c r="G15" s="36">
        <f t="shared" si="4"/>
        <v>5161.2</v>
      </c>
      <c r="H15" s="175">
        <v>230</v>
      </c>
      <c r="I15" s="36">
        <f t="shared" si="5"/>
        <v>45332.54</v>
      </c>
      <c r="J15" s="175">
        <v>2108</v>
      </c>
      <c r="K15" s="44" t="s">
        <v>156</v>
      </c>
      <c r="L15" s="417"/>
      <c r="M15" s="407"/>
    </row>
    <row r="16" spans="1:13" ht="21" thickBot="1">
      <c r="A16" s="187">
        <f>SUM(A5:A15)</f>
        <v>492413.07499999995</v>
      </c>
      <c r="B16" s="187">
        <f t="shared" ref="B16:J16" si="6">SUM(B5:B15)</f>
        <v>22713</v>
      </c>
      <c r="C16" s="187">
        <f t="shared" si="6"/>
        <v>19131.969999999998</v>
      </c>
      <c r="D16" s="187">
        <f t="shared" si="6"/>
        <v>787</v>
      </c>
      <c r="E16" s="187">
        <f t="shared" si="6"/>
        <v>233.75000000000003</v>
      </c>
      <c r="F16" s="187">
        <f t="shared" si="6"/>
        <v>10</v>
      </c>
      <c r="G16" s="187">
        <f t="shared" si="6"/>
        <v>41850.6</v>
      </c>
      <c r="H16" s="187">
        <f t="shared" si="6"/>
        <v>1865</v>
      </c>
      <c r="I16" s="188">
        <f t="shared" si="6"/>
        <v>431196.755</v>
      </c>
      <c r="J16" s="189">
        <f t="shared" si="6"/>
        <v>20051</v>
      </c>
      <c r="K16" s="432" t="s">
        <v>76</v>
      </c>
      <c r="L16" s="433"/>
      <c r="M16" s="434"/>
    </row>
    <row r="17" spans="1:13" ht="20.25">
      <c r="A17" s="25">
        <f>C17+E17+G17+I17</f>
        <v>27956.500000000004</v>
      </c>
      <c r="B17" s="26">
        <f t="shared" si="1"/>
        <v>1300</v>
      </c>
      <c r="C17" s="25">
        <f t="shared" ref="C17:C70" si="7">D17*17000*1.1*1.3/1000</f>
        <v>0</v>
      </c>
      <c r="D17" s="26">
        <v>0</v>
      </c>
      <c r="E17" s="192">
        <f t="shared" ref="E17:E70" si="8">F17*17000*1.1*1.25/1000</f>
        <v>0</v>
      </c>
      <c r="F17" s="26">
        <v>0</v>
      </c>
      <c r="G17" s="25">
        <f t="shared" ref="G17:G70" si="9">H17*1.1*1.2*17000/1000</f>
        <v>0</v>
      </c>
      <c r="H17" s="26">
        <v>0</v>
      </c>
      <c r="I17" s="25">
        <f t="shared" ref="I17:I70" si="10">J17*1.1*1.15*17000/1000</f>
        <v>27956.500000000004</v>
      </c>
      <c r="J17" s="26">
        <v>1300</v>
      </c>
      <c r="K17" s="186" t="s">
        <v>359</v>
      </c>
      <c r="L17" s="416" t="s">
        <v>43</v>
      </c>
      <c r="M17" s="398">
        <v>2</v>
      </c>
    </row>
    <row r="18" spans="1:13" ht="20.25">
      <c r="A18" s="173">
        <f t="shared" ref="A18:A23" si="11">C18+E18+G18+I18</f>
        <v>32257.500000000004</v>
      </c>
      <c r="B18" s="174">
        <f t="shared" si="1"/>
        <v>1500</v>
      </c>
      <c r="C18" s="173">
        <f t="shared" si="7"/>
        <v>0</v>
      </c>
      <c r="D18" s="174">
        <v>0</v>
      </c>
      <c r="E18" s="179">
        <f t="shared" si="8"/>
        <v>0</v>
      </c>
      <c r="F18" s="174">
        <v>0</v>
      </c>
      <c r="G18" s="173">
        <f t="shared" si="9"/>
        <v>0</v>
      </c>
      <c r="H18" s="174">
        <v>0</v>
      </c>
      <c r="I18" s="173">
        <f t="shared" si="10"/>
        <v>32257.500000000004</v>
      </c>
      <c r="J18" s="174">
        <v>1500</v>
      </c>
      <c r="K18" s="186" t="s">
        <v>360</v>
      </c>
      <c r="L18" s="418"/>
      <c r="M18" s="399"/>
    </row>
    <row r="19" spans="1:13" ht="20.25">
      <c r="A19" s="173">
        <f>C19+E19+G19+I19</f>
        <v>94182.55</v>
      </c>
      <c r="B19" s="174">
        <f t="shared" si="1"/>
        <v>4367</v>
      </c>
      <c r="C19" s="173">
        <f t="shared" si="7"/>
        <v>0</v>
      </c>
      <c r="D19" s="174">
        <v>0</v>
      </c>
      <c r="E19" s="179">
        <f t="shared" si="8"/>
        <v>514.25000000000011</v>
      </c>
      <c r="F19" s="174">
        <v>22</v>
      </c>
      <c r="G19" s="173">
        <f t="shared" si="9"/>
        <v>5497.8</v>
      </c>
      <c r="H19" s="174">
        <v>245</v>
      </c>
      <c r="I19" s="173">
        <f t="shared" si="10"/>
        <v>88170.5</v>
      </c>
      <c r="J19" s="174">
        <v>4100</v>
      </c>
      <c r="K19" s="186" t="s">
        <v>157</v>
      </c>
      <c r="L19" s="418"/>
      <c r="M19" s="399"/>
    </row>
    <row r="20" spans="1:13" ht="20.25">
      <c r="A20" s="173">
        <f t="shared" si="11"/>
        <v>40429.4</v>
      </c>
      <c r="B20" s="174">
        <f t="shared" si="1"/>
        <v>1880</v>
      </c>
      <c r="C20" s="173">
        <f t="shared" si="7"/>
        <v>0</v>
      </c>
      <c r="D20" s="174">
        <v>0</v>
      </c>
      <c r="E20" s="179">
        <f t="shared" si="8"/>
        <v>0</v>
      </c>
      <c r="F20" s="174">
        <v>0</v>
      </c>
      <c r="G20" s="173">
        <f t="shared" si="9"/>
        <v>0</v>
      </c>
      <c r="H20" s="174">
        <v>0</v>
      </c>
      <c r="I20" s="173">
        <f t="shared" si="10"/>
        <v>40429.4</v>
      </c>
      <c r="J20" s="174">
        <v>1880</v>
      </c>
      <c r="K20" s="186" t="s">
        <v>158</v>
      </c>
      <c r="L20" s="418"/>
      <c r="M20" s="399"/>
    </row>
    <row r="21" spans="1:13" ht="20.25">
      <c r="A21" s="173">
        <f t="shared" si="11"/>
        <v>103785</v>
      </c>
      <c r="B21" s="174">
        <f t="shared" si="1"/>
        <v>4800</v>
      </c>
      <c r="C21" s="173">
        <f t="shared" si="7"/>
        <v>3646.5</v>
      </c>
      <c r="D21" s="174">
        <v>150</v>
      </c>
      <c r="E21" s="179">
        <f t="shared" si="8"/>
        <v>0</v>
      </c>
      <c r="F21" s="174">
        <v>0</v>
      </c>
      <c r="G21" s="173">
        <f t="shared" si="9"/>
        <v>3366</v>
      </c>
      <c r="H21" s="174">
        <v>150</v>
      </c>
      <c r="I21" s="173">
        <f t="shared" si="10"/>
        <v>96772.5</v>
      </c>
      <c r="J21" s="174">
        <v>4500</v>
      </c>
      <c r="K21" s="186" t="s">
        <v>159</v>
      </c>
      <c r="L21" s="418"/>
      <c r="M21" s="399"/>
    </row>
    <row r="22" spans="1:13" ht="20.25">
      <c r="A22" s="173">
        <f t="shared" si="11"/>
        <v>70274.600000000006</v>
      </c>
      <c r="B22" s="174">
        <f t="shared" si="1"/>
        <v>3260</v>
      </c>
      <c r="C22" s="173">
        <f t="shared" si="7"/>
        <v>1458.6</v>
      </c>
      <c r="D22" s="174">
        <v>60</v>
      </c>
      <c r="E22" s="179">
        <f t="shared" si="8"/>
        <v>0</v>
      </c>
      <c r="F22" s="174">
        <v>0</v>
      </c>
      <c r="G22" s="173">
        <f t="shared" si="9"/>
        <v>0</v>
      </c>
      <c r="H22" s="174">
        <v>0</v>
      </c>
      <c r="I22" s="173">
        <f t="shared" si="10"/>
        <v>68816</v>
      </c>
      <c r="J22" s="174">
        <v>3200</v>
      </c>
      <c r="K22" s="186" t="s">
        <v>160</v>
      </c>
      <c r="L22" s="418"/>
      <c r="M22" s="399"/>
    </row>
    <row r="23" spans="1:13" ht="21" thickBot="1">
      <c r="A23" s="191">
        <f t="shared" si="11"/>
        <v>204549.01500000001</v>
      </c>
      <c r="B23" s="175">
        <f t="shared" si="1"/>
        <v>9408</v>
      </c>
      <c r="C23" s="191">
        <f t="shared" si="7"/>
        <v>6782.49</v>
      </c>
      <c r="D23" s="175">
        <v>279</v>
      </c>
      <c r="E23" s="193">
        <f t="shared" si="8"/>
        <v>444.125</v>
      </c>
      <c r="F23" s="175">
        <v>19</v>
      </c>
      <c r="G23" s="191">
        <f t="shared" si="9"/>
        <v>33884.400000000009</v>
      </c>
      <c r="H23" s="175">
        <v>1510</v>
      </c>
      <c r="I23" s="191">
        <f t="shared" si="10"/>
        <v>163438</v>
      </c>
      <c r="J23" s="175">
        <v>7600</v>
      </c>
      <c r="K23" s="186" t="s">
        <v>161</v>
      </c>
      <c r="L23" s="417"/>
      <c r="M23" s="400"/>
    </row>
    <row r="24" spans="1:13" ht="21" thickBot="1">
      <c r="A24" s="196">
        <f>SUM(A17:A23)</f>
        <v>573434.56500000006</v>
      </c>
      <c r="B24" s="196">
        <f t="shared" ref="B24:J24" si="12">SUM(B17:B23)</f>
        <v>26515</v>
      </c>
      <c r="C24" s="196">
        <f t="shared" si="12"/>
        <v>11887.59</v>
      </c>
      <c r="D24" s="196">
        <f t="shared" si="12"/>
        <v>489</v>
      </c>
      <c r="E24" s="196">
        <f t="shared" si="12"/>
        <v>958.37500000000011</v>
      </c>
      <c r="F24" s="196">
        <f t="shared" si="12"/>
        <v>41</v>
      </c>
      <c r="G24" s="196">
        <f t="shared" si="12"/>
        <v>42748.200000000012</v>
      </c>
      <c r="H24" s="196">
        <f t="shared" si="12"/>
        <v>1905</v>
      </c>
      <c r="I24" s="196">
        <f t="shared" si="12"/>
        <v>517840.4</v>
      </c>
      <c r="J24" s="196">
        <f t="shared" si="12"/>
        <v>24080</v>
      </c>
      <c r="K24" s="432" t="s">
        <v>378</v>
      </c>
      <c r="L24" s="433"/>
      <c r="M24" s="434"/>
    </row>
    <row r="25" spans="1:13" ht="20.25">
      <c r="A25" s="54">
        <f>C25+E25+G25+I25</f>
        <v>38858.6</v>
      </c>
      <c r="B25" s="26">
        <f t="shared" si="1"/>
        <v>1780</v>
      </c>
      <c r="C25" s="201">
        <f t="shared" si="7"/>
        <v>3038.75</v>
      </c>
      <c r="D25" s="176">
        <v>125</v>
      </c>
      <c r="E25" s="192">
        <f t="shared" si="8"/>
        <v>0</v>
      </c>
      <c r="F25" s="53">
        <v>0</v>
      </c>
      <c r="G25" s="201">
        <f t="shared" si="9"/>
        <v>5497.8</v>
      </c>
      <c r="H25" s="198">
        <v>245</v>
      </c>
      <c r="I25" s="25">
        <f t="shared" si="10"/>
        <v>30322.05</v>
      </c>
      <c r="J25" s="53">
        <v>1410</v>
      </c>
      <c r="K25" s="194" t="s">
        <v>370</v>
      </c>
      <c r="L25" s="416" t="s">
        <v>22</v>
      </c>
      <c r="M25" s="398">
        <v>3</v>
      </c>
    </row>
    <row r="26" spans="1:13" ht="20.25">
      <c r="A26" s="202">
        <f t="shared" ref="A26:A39" si="13">C26+E26+G26+I26</f>
        <v>40074.1</v>
      </c>
      <c r="B26" s="174">
        <f t="shared" si="1"/>
        <v>1855</v>
      </c>
      <c r="C26" s="201">
        <f t="shared" si="7"/>
        <v>0</v>
      </c>
      <c r="D26" s="176">
        <v>0</v>
      </c>
      <c r="E26" s="179">
        <f t="shared" si="8"/>
        <v>935.00000000000011</v>
      </c>
      <c r="F26" s="199">
        <v>40</v>
      </c>
      <c r="G26" s="201">
        <f t="shared" si="9"/>
        <v>2580.6</v>
      </c>
      <c r="H26" s="198">
        <v>115</v>
      </c>
      <c r="I26" s="173">
        <f t="shared" si="10"/>
        <v>36558.5</v>
      </c>
      <c r="J26" s="199">
        <v>1700</v>
      </c>
      <c r="K26" s="186" t="s">
        <v>162</v>
      </c>
      <c r="L26" s="418"/>
      <c r="M26" s="399"/>
    </row>
    <row r="27" spans="1:13" ht="20.25">
      <c r="A27" s="202">
        <f t="shared" si="13"/>
        <v>37100.800000000003</v>
      </c>
      <c r="B27" s="174">
        <f t="shared" si="1"/>
        <v>1720</v>
      </c>
      <c r="C27" s="201">
        <f t="shared" si="7"/>
        <v>0</v>
      </c>
      <c r="D27" s="176">
        <v>0</v>
      </c>
      <c r="E27" s="179">
        <f t="shared" si="8"/>
        <v>0</v>
      </c>
      <c r="F27" s="199">
        <v>0</v>
      </c>
      <c r="G27" s="201">
        <f t="shared" si="9"/>
        <v>2692.8</v>
      </c>
      <c r="H27" s="198">
        <v>120</v>
      </c>
      <c r="I27" s="173">
        <f t="shared" si="10"/>
        <v>34408</v>
      </c>
      <c r="J27" s="199">
        <v>1600</v>
      </c>
      <c r="K27" s="186" t="s">
        <v>163</v>
      </c>
      <c r="L27" s="418"/>
      <c r="M27" s="399"/>
    </row>
    <row r="28" spans="1:13" ht="20.25">
      <c r="A28" s="202">
        <f t="shared" si="13"/>
        <v>59587.55000000001</v>
      </c>
      <c r="B28" s="174">
        <f t="shared" si="1"/>
        <v>2770</v>
      </c>
      <c r="C28" s="201">
        <f t="shared" si="7"/>
        <v>0</v>
      </c>
      <c r="D28" s="176">
        <v>0</v>
      </c>
      <c r="E28" s="179">
        <f t="shared" si="8"/>
        <v>0</v>
      </c>
      <c r="F28" s="199">
        <v>0</v>
      </c>
      <c r="G28" s="201">
        <f t="shared" si="9"/>
        <v>448.8</v>
      </c>
      <c r="H28" s="198">
        <v>20</v>
      </c>
      <c r="I28" s="173">
        <f t="shared" si="10"/>
        <v>59138.750000000007</v>
      </c>
      <c r="J28" s="199">
        <v>2750</v>
      </c>
      <c r="K28" s="186" t="s">
        <v>164</v>
      </c>
      <c r="L28" s="418"/>
      <c r="M28" s="399"/>
    </row>
    <row r="29" spans="1:13" ht="20.25">
      <c r="A29" s="202">
        <f t="shared" si="13"/>
        <v>87347.7</v>
      </c>
      <c r="B29" s="174">
        <f t="shared" si="1"/>
        <v>4025</v>
      </c>
      <c r="C29" s="201">
        <f t="shared" si="7"/>
        <v>4011.150000000001</v>
      </c>
      <c r="D29" s="176">
        <v>165</v>
      </c>
      <c r="E29" s="179">
        <f t="shared" si="8"/>
        <v>935.00000000000011</v>
      </c>
      <c r="F29" s="199">
        <v>40</v>
      </c>
      <c r="G29" s="201">
        <f t="shared" si="9"/>
        <v>6058.8</v>
      </c>
      <c r="H29" s="198">
        <v>270</v>
      </c>
      <c r="I29" s="173">
        <f t="shared" si="10"/>
        <v>76342.75</v>
      </c>
      <c r="J29" s="199">
        <v>3550</v>
      </c>
      <c r="K29" s="186" t="s">
        <v>165</v>
      </c>
      <c r="L29" s="418"/>
      <c r="M29" s="399"/>
    </row>
    <row r="30" spans="1:13" ht="20.25">
      <c r="A30" s="202">
        <f t="shared" si="13"/>
        <v>59171.475000000006</v>
      </c>
      <c r="B30" s="174">
        <f t="shared" si="1"/>
        <v>2750</v>
      </c>
      <c r="C30" s="201">
        <f t="shared" si="7"/>
        <v>0</v>
      </c>
      <c r="D30" s="176">
        <v>0</v>
      </c>
      <c r="E30" s="179">
        <f t="shared" si="8"/>
        <v>0</v>
      </c>
      <c r="F30" s="199">
        <v>0</v>
      </c>
      <c r="G30" s="201">
        <f t="shared" si="9"/>
        <v>785.39999999999986</v>
      </c>
      <c r="H30" s="198">
        <v>35</v>
      </c>
      <c r="I30" s="173">
        <f t="shared" si="10"/>
        <v>58386.075000000004</v>
      </c>
      <c r="J30" s="199">
        <v>2715</v>
      </c>
      <c r="K30" s="186" t="s">
        <v>166</v>
      </c>
      <c r="L30" s="418"/>
      <c r="M30" s="399"/>
    </row>
    <row r="31" spans="1:13" ht="20.25">
      <c r="A31" s="202">
        <f t="shared" si="13"/>
        <v>53229.55</v>
      </c>
      <c r="B31" s="174">
        <f t="shared" si="1"/>
        <v>2465</v>
      </c>
      <c r="C31" s="201">
        <f t="shared" si="7"/>
        <v>0</v>
      </c>
      <c r="D31" s="176">
        <v>0</v>
      </c>
      <c r="E31" s="179">
        <f t="shared" si="8"/>
        <v>467.50000000000006</v>
      </c>
      <c r="F31" s="199">
        <v>20</v>
      </c>
      <c r="G31" s="201">
        <f t="shared" si="9"/>
        <v>4375.8000000000011</v>
      </c>
      <c r="H31" s="198">
        <v>195</v>
      </c>
      <c r="I31" s="173">
        <f t="shared" si="10"/>
        <v>48386.25</v>
      </c>
      <c r="J31" s="199">
        <v>2250</v>
      </c>
      <c r="K31" s="186" t="s">
        <v>167</v>
      </c>
      <c r="L31" s="418"/>
      <c r="M31" s="399"/>
    </row>
    <row r="32" spans="1:13" ht="20.25">
      <c r="A32" s="202">
        <f t="shared" si="13"/>
        <v>133525.48000000001</v>
      </c>
      <c r="B32" s="174">
        <f t="shared" si="1"/>
        <v>6158</v>
      </c>
      <c r="C32" s="201">
        <f t="shared" si="7"/>
        <v>2625.4800000000005</v>
      </c>
      <c r="D32" s="176">
        <v>108</v>
      </c>
      <c r="E32" s="179">
        <f t="shared" si="8"/>
        <v>0</v>
      </c>
      <c r="F32" s="199">
        <v>0</v>
      </c>
      <c r="G32" s="201">
        <f t="shared" si="9"/>
        <v>19074</v>
      </c>
      <c r="H32" s="198">
        <v>850</v>
      </c>
      <c r="I32" s="173">
        <f t="shared" si="10"/>
        <v>111826.00000000001</v>
      </c>
      <c r="J32" s="199">
        <v>5200</v>
      </c>
      <c r="K32" s="186" t="s">
        <v>168</v>
      </c>
      <c r="L32" s="418"/>
      <c r="M32" s="399"/>
    </row>
    <row r="33" spans="1:13" ht="20.25">
      <c r="A33" s="202">
        <f t="shared" si="13"/>
        <v>58027.969999999994</v>
      </c>
      <c r="B33" s="174">
        <f t="shared" si="1"/>
        <v>2677</v>
      </c>
      <c r="C33" s="201">
        <f t="shared" si="7"/>
        <v>1507.22</v>
      </c>
      <c r="D33" s="176">
        <v>62</v>
      </c>
      <c r="E33" s="179">
        <f t="shared" si="8"/>
        <v>935.00000000000011</v>
      </c>
      <c r="F33" s="199">
        <v>40</v>
      </c>
      <c r="G33" s="201">
        <f t="shared" si="9"/>
        <v>5049</v>
      </c>
      <c r="H33" s="198">
        <v>225</v>
      </c>
      <c r="I33" s="173">
        <f t="shared" si="10"/>
        <v>50536.749999999993</v>
      </c>
      <c r="J33" s="199">
        <v>2350</v>
      </c>
      <c r="K33" s="186" t="s">
        <v>169</v>
      </c>
      <c r="L33" s="418"/>
      <c r="M33" s="399"/>
    </row>
    <row r="34" spans="1:13" ht="20.25">
      <c r="A34" s="202">
        <f t="shared" si="13"/>
        <v>36156.449999999997</v>
      </c>
      <c r="B34" s="174">
        <f t="shared" si="1"/>
        <v>1680</v>
      </c>
      <c r="C34" s="201">
        <f t="shared" si="7"/>
        <v>0</v>
      </c>
      <c r="D34" s="176">
        <v>0</v>
      </c>
      <c r="E34" s="179">
        <f t="shared" si="8"/>
        <v>0</v>
      </c>
      <c r="F34" s="199">
        <v>0</v>
      </c>
      <c r="G34" s="201">
        <f t="shared" si="9"/>
        <v>673.2</v>
      </c>
      <c r="H34" s="198">
        <v>30</v>
      </c>
      <c r="I34" s="173">
        <f t="shared" si="10"/>
        <v>35483.25</v>
      </c>
      <c r="J34" s="199">
        <v>1650</v>
      </c>
      <c r="K34" s="186" t="s">
        <v>170</v>
      </c>
      <c r="L34" s="418"/>
      <c r="M34" s="399"/>
    </row>
    <row r="35" spans="1:13" ht="20.25">
      <c r="A35" s="202">
        <f t="shared" si="13"/>
        <v>29803.125000000004</v>
      </c>
      <c r="B35" s="174">
        <f t="shared" si="1"/>
        <v>1385</v>
      </c>
      <c r="C35" s="201">
        <f t="shared" si="7"/>
        <v>0</v>
      </c>
      <c r="D35" s="176">
        <v>0</v>
      </c>
      <c r="E35" s="179">
        <f t="shared" si="8"/>
        <v>0</v>
      </c>
      <c r="F35" s="199">
        <v>0</v>
      </c>
      <c r="G35" s="201">
        <f t="shared" si="9"/>
        <v>448.8</v>
      </c>
      <c r="H35" s="198">
        <v>20</v>
      </c>
      <c r="I35" s="173">
        <f t="shared" si="10"/>
        <v>29354.325000000004</v>
      </c>
      <c r="J35" s="199">
        <v>1365</v>
      </c>
      <c r="K35" s="186" t="s">
        <v>171</v>
      </c>
      <c r="L35" s="418"/>
      <c r="M35" s="399"/>
    </row>
    <row r="36" spans="1:13" ht="20.25">
      <c r="A36" s="202">
        <f t="shared" si="13"/>
        <v>65707.125000000015</v>
      </c>
      <c r="B36" s="174">
        <f t="shared" si="1"/>
        <v>3033</v>
      </c>
      <c r="C36" s="201">
        <f t="shared" si="7"/>
        <v>0</v>
      </c>
      <c r="D36" s="176">
        <v>0</v>
      </c>
      <c r="E36" s="179">
        <f t="shared" si="8"/>
        <v>1940.1250000000002</v>
      </c>
      <c r="F36" s="199">
        <v>83</v>
      </c>
      <c r="G36" s="201">
        <f t="shared" si="9"/>
        <v>7854.0000000000009</v>
      </c>
      <c r="H36" s="198">
        <v>350</v>
      </c>
      <c r="I36" s="173">
        <f t="shared" si="10"/>
        <v>55913.000000000007</v>
      </c>
      <c r="J36" s="199">
        <v>2600</v>
      </c>
      <c r="K36" s="186" t="s">
        <v>66</v>
      </c>
      <c r="L36" s="418"/>
      <c r="M36" s="399"/>
    </row>
    <row r="37" spans="1:13" ht="20.25">
      <c r="A37" s="202">
        <f t="shared" si="13"/>
        <v>44377.904999999999</v>
      </c>
      <c r="B37" s="174">
        <f t="shared" si="1"/>
        <v>2013</v>
      </c>
      <c r="C37" s="201">
        <f t="shared" si="7"/>
        <v>6515.08</v>
      </c>
      <c r="D37" s="176">
        <v>268</v>
      </c>
      <c r="E37" s="179">
        <f t="shared" si="8"/>
        <v>0</v>
      </c>
      <c r="F37" s="199">
        <v>0</v>
      </c>
      <c r="G37" s="201">
        <f t="shared" si="9"/>
        <v>8078.4000000000005</v>
      </c>
      <c r="H37" s="198">
        <v>360</v>
      </c>
      <c r="I37" s="173">
        <f t="shared" si="10"/>
        <v>29784.424999999999</v>
      </c>
      <c r="J37" s="199">
        <v>1385</v>
      </c>
      <c r="K37" s="186" t="s">
        <v>172</v>
      </c>
      <c r="L37" s="418"/>
      <c r="M37" s="399"/>
    </row>
    <row r="38" spans="1:13" ht="20.25">
      <c r="A38" s="202">
        <f t="shared" si="13"/>
        <v>40507.004999999997</v>
      </c>
      <c r="B38" s="174">
        <f t="shared" si="1"/>
        <v>1879</v>
      </c>
      <c r="C38" s="201">
        <f t="shared" si="7"/>
        <v>510.5100000000001</v>
      </c>
      <c r="D38" s="176">
        <v>21</v>
      </c>
      <c r="E38" s="179">
        <f t="shared" si="8"/>
        <v>0</v>
      </c>
      <c r="F38" s="199">
        <v>0</v>
      </c>
      <c r="G38" s="201">
        <f t="shared" si="9"/>
        <v>964.92000000000007</v>
      </c>
      <c r="H38" s="198">
        <v>43</v>
      </c>
      <c r="I38" s="173">
        <f t="shared" si="10"/>
        <v>39031.574999999997</v>
      </c>
      <c r="J38" s="199">
        <v>1815</v>
      </c>
      <c r="K38" s="186" t="s">
        <v>173</v>
      </c>
      <c r="L38" s="418"/>
      <c r="M38" s="399"/>
    </row>
    <row r="39" spans="1:13" ht="21" thickBot="1">
      <c r="A39" s="203">
        <f t="shared" si="13"/>
        <v>22253</v>
      </c>
      <c r="B39" s="175">
        <f t="shared" si="1"/>
        <v>1025</v>
      </c>
      <c r="C39" s="191">
        <f t="shared" si="7"/>
        <v>0</v>
      </c>
      <c r="D39" s="175">
        <v>0</v>
      </c>
      <c r="E39" s="193">
        <f t="shared" si="8"/>
        <v>0</v>
      </c>
      <c r="F39" s="200">
        <v>0</v>
      </c>
      <c r="G39" s="27">
        <f t="shared" si="9"/>
        <v>5049</v>
      </c>
      <c r="H39" s="200">
        <v>225</v>
      </c>
      <c r="I39" s="191">
        <f t="shared" si="10"/>
        <v>17204</v>
      </c>
      <c r="J39" s="200">
        <v>800</v>
      </c>
      <c r="K39" s="195" t="s">
        <v>174</v>
      </c>
      <c r="L39" s="417"/>
      <c r="M39" s="400"/>
    </row>
    <row r="40" spans="1:13" ht="21" thickBot="1">
      <c r="A40" s="204">
        <f>SUM(A25:A39)</f>
        <v>805727.83499999996</v>
      </c>
      <c r="B40" s="204">
        <f t="shared" ref="B40:J40" si="14">SUM(B25:B39)</f>
        <v>37215</v>
      </c>
      <c r="C40" s="204">
        <f t="shared" si="14"/>
        <v>18208.189999999999</v>
      </c>
      <c r="D40" s="204">
        <f t="shared" si="14"/>
        <v>749</v>
      </c>
      <c r="E40" s="204">
        <f t="shared" si="14"/>
        <v>5212.6250000000009</v>
      </c>
      <c r="F40" s="204">
        <f t="shared" si="14"/>
        <v>223</v>
      </c>
      <c r="G40" s="204">
        <f t="shared" si="14"/>
        <v>69631.320000000007</v>
      </c>
      <c r="H40" s="204">
        <f t="shared" si="14"/>
        <v>3103</v>
      </c>
      <c r="I40" s="204">
        <f t="shared" si="14"/>
        <v>712675.7</v>
      </c>
      <c r="J40" s="204">
        <f t="shared" si="14"/>
        <v>33140</v>
      </c>
      <c r="K40" s="432" t="s">
        <v>3</v>
      </c>
      <c r="L40" s="433"/>
      <c r="M40" s="434"/>
    </row>
    <row r="41" spans="1:13" ht="20.25">
      <c r="A41" s="54">
        <f>C41+E41+G41+I41</f>
        <v>22486.75</v>
      </c>
      <c r="B41" s="26">
        <f t="shared" si="1"/>
        <v>1038</v>
      </c>
      <c r="C41" s="25">
        <f t="shared" si="7"/>
        <v>0</v>
      </c>
      <c r="D41" s="26">
        <v>0</v>
      </c>
      <c r="E41" s="192">
        <f t="shared" si="8"/>
        <v>420.75</v>
      </c>
      <c r="F41" s="53">
        <v>18</v>
      </c>
      <c r="G41" s="25">
        <f t="shared" si="9"/>
        <v>3141.5999999999995</v>
      </c>
      <c r="H41" s="53">
        <v>140</v>
      </c>
      <c r="I41" s="25">
        <f t="shared" si="10"/>
        <v>18924.400000000001</v>
      </c>
      <c r="J41" s="53">
        <v>880</v>
      </c>
      <c r="K41" s="194" t="s">
        <v>175</v>
      </c>
      <c r="L41" s="401" t="s">
        <v>91</v>
      </c>
      <c r="M41" s="413">
        <v>4</v>
      </c>
    </row>
    <row r="42" spans="1:13" ht="20.25">
      <c r="A42" s="202">
        <f t="shared" ref="A42:A46" si="15">C42+E42+G42+I42</f>
        <v>54580.625</v>
      </c>
      <c r="B42" s="174">
        <f t="shared" si="1"/>
        <v>2523</v>
      </c>
      <c r="C42" s="173">
        <f t="shared" si="7"/>
        <v>0</v>
      </c>
      <c r="D42" s="174">
        <v>0</v>
      </c>
      <c r="E42" s="179">
        <f t="shared" si="8"/>
        <v>2407.6250000000005</v>
      </c>
      <c r="F42" s="199">
        <v>103</v>
      </c>
      <c r="G42" s="173">
        <f t="shared" si="9"/>
        <v>3141.5999999999995</v>
      </c>
      <c r="H42" s="199">
        <v>140</v>
      </c>
      <c r="I42" s="173">
        <f t="shared" si="10"/>
        <v>49031.4</v>
      </c>
      <c r="J42" s="199">
        <v>2280</v>
      </c>
      <c r="K42" s="186" t="s">
        <v>176</v>
      </c>
      <c r="L42" s="402"/>
      <c r="M42" s="414"/>
    </row>
    <row r="43" spans="1:13" ht="20.25">
      <c r="A43" s="202">
        <f t="shared" si="15"/>
        <v>0</v>
      </c>
      <c r="B43" s="174">
        <f t="shared" si="1"/>
        <v>0</v>
      </c>
      <c r="C43" s="173">
        <f t="shared" si="7"/>
        <v>0</v>
      </c>
      <c r="D43" s="174">
        <v>0</v>
      </c>
      <c r="E43" s="179">
        <f t="shared" si="8"/>
        <v>0</v>
      </c>
      <c r="F43" s="199">
        <v>0</v>
      </c>
      <c r="G43" s="173">
        <f t="shared" si="9"/>
        <v>0</v>
      </c>
      <c r="H43" s="199">
        <v>0</v>
      </c>
      <c r="I43" s="173">
        <f t="shared" si="10"/>
        <v>0</v>
      </c>
      <c r="J43" s="199">
        <v>0</v>
      </c>
      <c r="K43" s="186" t="s">
        <v>177</v>
      </c>
      <c r="L43" s="402"/>
      <c r="M43" s="414"/>
    </row>
    <row r="44" spans="1:13" ht="20.25">
      <c r="A44" s="202">
        <f>C44+E44+G44+I44</f>
        <v>55194.919999999991</v>
      </c>
      <c r="B44" s="174">
        <f t="shared" si="1"/>
        <v>2556</v>
      </c>
      <c r="C44" s="173">
        <f t="shared" si="7"/>
        <v>0</v>
      </c>
      <c r="D44" s="174">
        <v>0</v>
      </c>
      <c r="E44" s="179">
        <f t="shared" si="8"/>
        <v>187</v>
      </c>
      <c r="F44" s="199">
        <v>8</v>
      </c>
      <c r="G44" s="173">
        <f t="shared" si="9"/>
        <v>5116.32</v>
      </c>
      <c r="H44" s="199">
        <v>228</v>
      </c>
      <c r="I44" s="173">
        <f t="shared" si="10"/>
        <v>49891.599999999991</v>
      </c>
      <c r="J44" s="199">
        <v>2320</v>
      </c>
      <c r="K44" s="186" t="s">
        <v>178</v>
      </c>
      <c r="L44" s="402"/>
      <c r="M44" s="414"/>
    </row>
    <row r="45" spans="1:13" ht="20.25">
      <c r="A45" s="202">
        <f t="shared" si="15"/>
        <v>23365.65</v>
      </c>
      <c r="B45" s="174">
        <f t="shared" si="1"/>
        <v>1085</v>
      </c>
      <c r="C45" s="173">
        <f t="shared" si="7"/>
        <v>0</v>
      </c>
      <c r="D45" s="174">
        <v>0</v>
      </c>
      <c r="E45" s="179">
        <f t="shared" si="8"/>
        <v>0</v>
      </c>
      <c r="F45" s="199">
        <v>0</v>
      </c>
      <c r="G45" s="173">
        <f t="shared" si="9"/>
        <v>785.39999999999986</v>
      </c>
      <c r="H45" s="199">
        <v>35</v>
      </c>
      <c r="I45" s="173">
        <f t="shared" si="10"/>
        <v>22580.25</v>
      </c>
      <c r="J45" s="199">
        <v>1050</v>
      </c>
      <c r="K45" s="186" t="s">
        <v>67</v>
      </c>
      <c r="L45" s="402"/>
      <c r="M45" s="414"/>
    </row>
    <row r="46" spans="1:13" ht="21" thickBot="1">
      <c r="A46" s="203">
        <f t="shared" si="15"/>
        <v>25095.4</v>
      </c>
      <c r="B46" s="175">
        <f t="shared" si="1"/>
        <v>1164</v>
      </c>
      <c r="C46" s="191">
        <f t="shared" si="7"/>
        <v>0</v>
      </c>
      <c r="D46" s="175">
        <v>0</v>
      </c>
      <c r="E46" s="193">
        <f t="shared" si="8"/>
        <v>93.5</v>
      </c>
      <c r="F46" s="200">
        <v>4</v>
      </c>
      <c r="G46" s="191">
        <f t="shared" si="9"/>
        <v>1346.4</v>
      </c>
      <c r="H46" s="200">
        <v>60</v>
      </c>
      <c r="I46" s="191">
        <f t="shared" si="10"/>
        <v>23655.5</v>
      </c>
      <c r="J46" s="200">
        <v>1100</v>
      </c>
      <c r="K46" s="195" t="s">
        <v>179</v>
      </c>
      <c r="L46" s="403"/>
      <c r="M46" s="414"/>
    </row>
    <row r="47" spans="1:13" ht="19.5" thickBot="1">
      <c r="A47" s="197">
        <f>SUM(A41:A46)</f>
        <v>180723.34499999997</v>
      </c>
      <c r="B47" s="197">
        <f t="shared" ref="B47:J47" si="16">SUM(B41:B46)</f>
        <v>8366</v>
      </c>
      <c r="C47" s="197">
        <f t="shared" si="16"/>
        <v>0</v>
      </c>
      <c r="D47" s="197">
        <f t="shared" si="16"/>
        <v>0</v>
      </c>
      <c r="E47" s="197">
        <f t="shared" si="16"/>
        <v>3108.8750000000005</v>
      </c>
      <c r="F47" s="197">
        <f t="shared" si="16"/>
        <v>133</v>
      </c>
      <c r="G47" s="197">
        <f t="shared" si="16"/>
        <v>13531.319999999998</v>
      </c>
      <c r="H47" s="197">
        <f t="shared" si="16"/>
        <v>603</v>
      </c>
      <c r="I47" s="197">
        <f>SUM(I41:I46)</f>
        <v>164083.15</v>
      </c>
      <c r="J47" s="197">
        <f t="shared" si="16"/>
        <v>7630</v>
      </c>
      <c r="K47" s="404" t="s">
        <v>68</v>
      </c>
      <c r="L47" s="404"/>
      <c r="M47" s="404"/>
    </row>
    <row r="48" spans="1:13" ht="21" thickBot="1">
      <c r="A48" s="55">
        <f>C48+E48+G48+I48</f>
        <v>53718.555</v>
      </c>
      <c r="B48" s="56">
        <f t="shared" si="1"/>
        <v>2455</v>
      </c>
      <c r="C48" s="33">
        <f t="shared" si="7"/>
        <v>0</v>
      </c>
      <c r="D48" s="57">
        <v>0</v>
      </c>
      <c r="E48" s="71">
        <f t="shared" si="8"/>
        <v>3576.375</v>
      </c>
      <c r="F48" s="34">
        <v>153</v>
      </c>
      <c r="G48" s="55">
        <f t="shared" si="9"/>
        <v>15304.08</v>
      </c>
      <c r="H48" s="56">
        <v>682</v>
      </c>
      <c r="I48" s="55">
        <f t="shared" si="10"/>
        <v>34838.1</v>
      </c>
      <c r="J48" s="56">
        <v>1620</v>
      </c>
      <c r="K48" s="41" t="s">
        <v>78</v>
      </c>
      <c r="L48" s="37" t="s">
        <v>4</v>
      </c>
      <c r="M48" s="38">
        <v>5</v>
      </c>
    </row>
    <row r="49" spans="1:13" ht="21" thickBot="1">
      <c r="A49" s="187">
        <f>SUM(A48)</f>
        <v>53718.555</v>
      </c>
      <c r="B49" s="187">
        <f t="shared" ref="B49:J49" si="17">SUM(B48)</f>
        <v>2455</v>
      </c>
      <c r="C49" s="187">
        <f t="shared" si="17"/>
        <v>0</v>
      </c>
      <c r="D49" s="187">
        <f t="shared" si="17"/>
        <v>0</v>
      </c>
      <c r="E49" s="187">
        <f t="shared" si="17"/>
        <v>3576.375</v>
      </c>
      <c r="F49" s="187">
        <f t="shared" si="17"/>
        <v>153</v>
      </c>
      <c r="G49" s="187">
        <f t="shared" si="17"/>
        <v>15304.08</v>
      </c>
      <c r="H49" s="187">
        <f t="shared" si="17"/>
        <v>682</v>
      </c>
      <c r="I49" s="187">
        <f t="shared" si="17"/>
        <v>34838.1</v>
      </c>
      <c r="J49" s="187">
        <f t="shared" si="17"/>
        <v>1620</v>
      </c>
      <c r="K49" s="404" t="s">
        <v>79</v>
      </c>
      <c r="L49" s="404"/>
      <c r="M49" s="404"/>
    </row>
    <row r="50" spans="1:13" ht="21" thickBot="1">
      <c r="A50" s="54">
        <f>C50+E50+G50+I50</f>
        <v>28049.999999999996</v>
      </c>
      <c r="B50" s="26">
        <f t="shared" si="1"/>
        <v>1300</v>
      </c>
      <c r="C50" s="25">
        <f t="shared" si="7"/>
        <v>0</v>
      </c>
      <c r="D50" s="26">
        <v>0</v>
      </c>
      <c r="E50" s="192">
        <f t="shared" si="8"/>
        <v>0</v>
      </c>
      <c r="F50" s="53">
        <v>0</v>
      </c>
      <c r="G50" s="25">
        <f t="shared" si="9"/>
        <v>2244</v>
      </c>
      <c r="H50" s="53">
        <v>100</v>
      </c>
      <c r="I50" s="25">
        <f t="shared" si="10"/>
        <v>25805.999999999996</v>
      </c>
      <c r="J50" s="53">
        <v>1200</v>
      </c>
      <c r="K50" s="194" t="s">
        <v>180</v>
      </c>
      <c r="L50" s="419" t="s">
        <v>181</v>
      </c>
      <c r="M50" s="408">
        <v>6</v>
      </c>
    </row>
    <row r="51" spans="1:13" ht="21" thickBot="1">
      <c r="A51" s="202">
        <f t="shared" ref="A51:A62" si="18">C51+E51+G51+I51</f>
        <v>91742.2</v>
      </c>
      <c r="B51" s="174">
        <f t="shared" si="1"/>
        <v>4250</v>
      </c>
      <c r="C51" s="173">
        <f t="shared" si="7"/>
        <v>0</v>
      </c>
      <c r="D51" s="174">
        <v>0</v>
      </c>
      <c r="E51" s="179">
        <f t="shared" si="8"/>
        <v>467.50000000000006</v>
      </c>
      <c r="F51" s="199">
        <v>20</v>
      </c>
      <c r="G51" s="173">
        <f t="shared" si="9"/>
        <v>7405.2000000000007</v>
      </c>
      <c r="H51" s="199">
        <v>330</v>
      </c>
      <c r="I51" s="173">
        <f t="shared" si="10"/>
        <v>83869.5</v>
      </c>
      <c r="J51" s="199">
        <v>3900</v>
      </c>
      <c r="K51" s="186" t="s">
        <v>182</v>
      </c>
      <c r="L51" s="420"/>
      <c r="M51" s="408"/>
    </row>
    <row r="52" spans="1:13" ht="21" thickBot="1">
      <c r="A52" s="202">
        <f t="shared" si="18"/>
        <v>34885.785000000003</v>
      </c>
      <c r="B52" s="174">
        <f t="shared" si="1"/>
        <v>1616</v>
      </c>
      <c r="C52" s="173">
        <f t="shared" si="7"/>
        <v>267.41000000000008</v>
      </c>
      <c r="D52" s="174">
        <v>11</v>
      </c>
      <c r="E52" s="179">
        <f t="shared" si="8"/>
        <v>116.87500000000001</v>
      </c>
      <c r="F52" s="199">
        <v>5</v>
      </c>
      <c r="G52" s="173">
        <f t="shared" si="9"/>
        <v>2244</v>
      </c>
      <c r="H52" s="199">
        <v>100</v>
      </c>
      <c r="I52" s="173">
        <f t="shared" si="10"/>
        <v>32257.500000000004</v>
      </c>
      <c r="J52" s="199">
        <v>1500</v>
      </c>
      <c r="K52" s="186" t="s">
        <v>183</v>
      </c>
      <c r="L52" s="420"/>
      <c r="M52" s="408"/>
    </row>
    <row r="53" spans="1:13" ht="21" thickBot="1">
      <c r="A53" s="202">
        <f t="shared" si="18"/>
        <v>50555.45</v>
      </c>
      <c r="B53" s="174">
        <f t="shared" si="1"/>
        <v>2340</v>
      </c>
      <c r="C53" s="173">
        <f t="shared" si="7"/>
        <v>0</v>
      </c>
      <c r="D53" s="174">
        <v>0</v>
      </c>
      <c r="E53" s="179">
        <f t="shared" si="8"/>
        <v>233.75000000000003</v>
      </c>
      <c r="F53" s="199">
        <v>10</v>
      </c>
      <c r="G53" s="173">
        <f t="shared" si="9"/>
        <v>5161.2</v>
      </c>
      <c r="H53" s="199">
        <v>230</v>
      </c>
      <c r="I53" s="173">
        <f t="shared" si="10"/>
        <v>45160.5</v>
      </c>
      <c r="J53" s="199">
        <v>2100</v>
      </c>
      <c r="K53" s="186" t="s">
        <v>184</v>
      </c>
      <c r="L53" s="420"/>
      <c r="M53" s="408"/>
    </row>
    <row r="54" spans="1:13" ht="21" thickBot="1">
      <c r="A54" s="202">
        <f t="shared" si="18"/>
        <v>84491.274999999994</v>
      </c>
      <c r="B54" s="174">
        <f t="shared" si="1"/>
        <v>3915</v>
      </c>
      <c r="C54" s="173">
        <f t="shared" si="7"/>
        <v>0</v>
      </c>
      <c r="D54" s="174">
        <v>0</v>
      </c>
      <c r="E54" s="179">
        <f t="shared" si="8"/>
        <v>116.87500000000001</v>
      </c>
      <c r="F54" s="199">
        <v>5</v>
      </c>
      <c r="G54" s="173">
        <f t="shared" si="9"/>
        <v>6956.4</v>
      </c>
      <c r="H54" s="199">
        <v>310</v>
      </c>
      <c r="I54" s="173">
        <f t="shared" si="10"/>
        <v>77418</v>
      </c>
      <c r="J54" s="199">
        <v>3600</v>
      </c>
      <c r="K54" s="186" t="s">
        <v>185</v>
      </c>
      <c r="L54" s="420"/>
      <c r="M54" s="408"/>
    </row>
    <row r="55" spans="1:13" ht="21" thickBot="1">
      <c r="A55" s="202">
        <f>C55+E55+G55+I55</f>
        <v>76642.884999999995</v>
      </c>
      <c r="B55" s="174">
        <f t="shared" si="1"/>
        <v>3544.5</v>
      </c>
      <c r="C55" s="173">
        <f t="shared" si="7"/>
        <v>1130.4150000000002</v>
      </c>
      <c r="D55" s="174">
        <v>46.5</v>
      </c>
      <c r="E55" s="179">
        <f t="shared" si="8"/>
        <v>233.75000000000003</v>
      </c>
      <c r="F55" s="199">
        <v>10</v>
      </c>
      <c r="G55" s="173">
        <f t="shared" si="9"/>
        <v>6462.72</v>
      </c>
      <c r="H55" s="199">
        <v>288</v>
      </c>
      <c r="I55" s="173">
        <f t="shared" si="10"/>
        <v>68816</v>
      </c>
      <c r="J55" s="199">
        <v>3200</v>
      </c>
      <c r="K55" s="186" t="s">
        <v>186</v>
      </c>
      <c r="L55" s="420"/>
      <c r="M55" s="408"/>
    </row>
    <row r="56" spans="1:13" ht="21" thickBot="1">
      <c r="A56" s="202">
        <f t="shared" si="18"/>
        <v>6451.4999999999991</v>
      </c>
      <c r="B56" s="174">
        <f t="shared" si="1"/>
        <v>300</v>
      </c>
      <c r="C56" s="173">
        <f t="shared" si="7"/>
        <v>0</v>
      </c>
      <c r="D56" s="174">
        <v>0</v>
      </c>
      <c r="E56" s="179">
        <f t="shared" si="8"/>
        <v>0</v>
      </c>
      <c r="F56" s="199">
        <v>0</v>
      </c>
      <c r="G56" s="173">
        <f t="shared" si="9"/>
        <v>0</v>
      </c>
      <c r="H56" s="199">
        <v>0</v>
      </c>
      <c r="I56" s="173">
        <f t="shared" si="10"/>
        <v>6451.4999999999991</v>
      </c>
      <c r="J56" s="199">
        <v>300</v>
      </c>
      <c r="K56" s="186" t="s">
        <v>187</v>
      </c>
      <c r="L56" s="420"/>
      <c r="M56" s="408"/>
    </row>
    <row r="57" spans="1:13" ht="21" thickBot="1">
      <c r="A57" s="202">
        <f t="shared" si="18"/>
        <v>29775.075000000001</v>
      </c>
      <c r="B57" s="174">
        <f t="shared" si="1"/>
        <v>1367</v>
      </c>
      <c r="C57" s="173">
        <f t="shared" si="7"/>
        <v>875.16</v>
      </c>
      <c r="D57" s="174">
        <v>36</v>
      </c>
      <c r="E57" s="179">
        <f t="shared" si="8"/>
        <v>350.625</v>
      </c>
      <c r="F57" s="199">
        <v>15</v>
      </c>
      <c r="G57" s="173">
        <f t="shared" si="9"/>
        <v>5969.04</v>
      </c>
      <c r="H57" s="199">
        <v>266</v>
      </c>
      <c r="I57" s="173">
        <f t="shared" si="10"/>
        <v>22580.25</v>
      </c>
      <c r="J57" s="199">
        <v>1050</v>
      </c>
      <c r="K57" s="186" t="s">
        <v>188</v>
      </c>
      <c r="L57" s="420"/>
      <c r="M57" s="408"/>
    </row>
    <row r="58" spans="1:13" ht="21" thickBot="1">
      <c r="A58" s="202">
        <f t="shared" si="18"/>
        <v>23894.86</v>
      </c>
      <c r="B58" s="174">
        <f t="shared" si="1"/>
        <v>1106</v>
      </c>
      <c r="C58" s="173">
        <f t="shared" si="7"/>
        <v>145.86000000000004</v>
      </c>
      <c r="D58" s="174">
        <v>6</v>
      </c>
      <c r="E58" s="179">
        <f t="shared" si="8"/>
        <v>0</v>
      </c>
      <c r="F58" s="199">
        <v>0</v>
      </c>
      <c r="G58" s="173">
        <f t="shared" si="9"/>
        <v>2244</v>
      </c>
      <c r="H58" s="199">
        <v>100</v>
      </c>
      <c r="I58" s="173">
        <f t="shared" si="10"/>
        <v>21505</v>
      </c>
      <c r="J58" s="199">
        <v>1000</v>
      </c>
      <c r="K58" s="186" t="s">
        <v>189</v>
      </c>
      <c r="L58" s="420"/>
      <c r="M58" s="408"/>
    </row>
    <row r="59" spans="1:13" ht="21" thickBot="1">
      <c r="A59" s="202">
        <f t="shared" si="18"/>
        <v>13437.819999999998</v>
      </c>
      <c r="B59" s="174">
        <f t="shared" si="1"/>
        <v>622</v>
      </c>
      <c r="C59" s="173">
        <f t="shared" si="7"/>
        <v>534.82000000000016</v>
      </c>
      <c r="D59" s="174">
        <v>22</v>
      </c>
      <c r="E59" s="179">
        <f t="shared" si="8"/>
        <v>0</v>
      </c>
      <c r="F59" s="199">
        <v>0</v>
      </c>
      <c r="G59" s="173">
        <f t="shared" si="9"/>
        <v>0</v>
      </c>
      <c r="H59" s="199">
        <v>0</v>
      </c>
      <c r="I59" s="173">
        <f t="shared" si="10"/>
        <v>12902.999999999998</v>
      </c>
      <c r="J59" s="199">
        <v>600</v>
      </c>
      <c r="K59" s="186" t="s">
        <v>190</v>
      </c>
      <c r="L59" s="420"/>
      <c r="M59" s="408"/>
    </row>
    <row r="60" spans="1:13" ht="21" thickBot="1">
      <c r="A60" s="202">
        <f t="shared" si="18"/>
        <v>15420.019999999999</v>
      </c>
      <c r="B60" s="174">
        <f t="shared" si="1"/>
        <v>712</v>
      </c>
      <c r="C60" s="173">
        <f t="shared" si="7"/>
        <v>0</v>
      </c>
      <c r="D60" s="174">
        <v>0</v>
      </c>
      <c r="E60" s="179">
        <f t="shared" si="8"/>
        <v>93.5</v>
      </c>
      <c r="F60" s="199">
        <v>4</v>
      </c>
      <c r="G60" s="173">
        <f t="shared" si="9"/>
        <v>2423.52</v>
      </c>
      <c r="H60" s="199">
        <v>108</v>
      </c>
      <c r="I60" s="173">
        <f t="shared" si="10"/>
        <v>12902.999999999998</v>
      </c>
      <c r="J60" s="199">
        <v>600</v>
      </c>
      <c r="K60" s="186" t="s">
        <v>191</v>
      </c>
      <c r="L60" s="420"/>
      <c r="M60" s="408"/>
    </row>
    <row r="61" spans="1:13" ht="21" thickBot="1">
      <c r="A61" s="202">
        <f t="shared" si="18"/>
        <v>94565.9</v>
      </c>
      <c r="B61" s="174">
        <f t="shared" si="1"/>
        <v>4380</v>
      </c>
      <c r="C61" s="173">
        <f t="shared" si="7"/>
        <v>0</v>
      </c>
      <c r="D61" s="174">
        <v>0</v>
      </c>
      <c r="E61" s="179">
        <f t="shared" si="8"/>
        <v>467.50000000000006</v>
      </c>
      <c r="F61" s="199">
        <v>20</v>
      </c>
      <c r="G61" s="173">
        <f t="shared" si="9"/>
        <v>8078.4000000000005</v>
      </c>
      <c r="H61" s="199">
        <v>360</v>
      </c>
      <c r="I61" s="173">
        <f t="shared" si="10"/>
        <v>86020</v>
      </c>
      <c r="J61" s="199">
        <v>4000</v>
      </c>
      <c r="K61" s="186" t="s">
        <v>192</v>
      </c>
      <c r="L61" s="420"/>
      <c r="M61" s="408"/>
    </row>
    <row r="62" spans="1:13" ht="21" thickBot="1">
      <c r="A62" s="203">
        <f t="shared" si="18"/>
        <v>27322.57</v>
      </c>
      <c r="B62" s="175">
        <f t="shared" si="1"/>
        <v>1262</v>
      </c>
      <c r="C62" s="191">
        <f t="shared" si="7"/>
        <v>48.62</v>
      </c>
      <c r="D62" s="175">
        <v>2</v>
      </c>
      <c r="E62" s="193">
        <f t="shared" si="8"/>
        <v>701.25</v>
      </c>
      <c r="F62" s="200">
        <v>30</v>
      </c>
      <c r="G62" s="191">
        <f t="shared" si="9"/>
        <v>2917.2</v>
      </c>
      <c r="H62" s="200">
        <v>130</v>
      </c>
      <c r="I62" s="191">
        <f t="shared" si="10"/>
        <v>23655.5</v>
      </c>
      <c r="J62" s="200">
        <v>1100</v>
      </c>
      <c r="K62" s="195" t="s">
        <v>193</v>
      </c>
      <c r="L62" s="435"/>
      <c r="M62" s="408"/>
    </row>
    <row r="63" spans="1:13" ht="19.5" thickBot="1">
      <c r="A63" s="204">
        <f>SUM(A50:A62)</f>
        <v>577235.34</v>
      </c>
      <c r="B63" s="204">
        <f t="shared" ref="B63:J63" si="19">SUM(B50:B62)</f>
        <v>26714.5</v>
      </c>
      <c r="C63" s="204">
        <f t="shared" si="19"/>
        <v>3002.2850000000003</v>
      </c>
      <c r="D63" s="204">
        <f t="shared" si="19"/>
        <v>123.5</v>
      </c>
      <c r="E63" s="204">
        <f t="shared" si="19"/>
        <v>2781.6250000000005</v>
      </c>
      <c r="F63" s="204">
        <f t="shared" si="19"/>
        <v>119</v>
      </c>
      <c r="G63" s="204">
        <f t="shared" si="19"/>
        <v>52105.68</v>
      </c>
      <c r="H63" s="204">
        <f t="shared" si="19"/>
        <v>2322</v>
      </c>
      <c r="I63" s="204">
        <f t="shared" si="19"/>
        <v>519345.75</v>
      </c>
      <c r="J63" s="204">
        <f t="shared" si="19"/>
        <v>24150</v>
      </c>
      <c r="K63" s="404" t="s">
        <v>69</v>
      </c>
      <c r="L63" s="404"/>
      <c r="M63" s="404"/>
    </row>
    <row r="64" spans="1:13" ht="20.25">
      <c r="A64" s="54">
        <f>C64+E64+G64+I64</f>
        <v>2473.0749999999998</v>
      </c>
      <c r="B64" s="26">
        <f t="shared" si="1"/>
        <v>115</v>
      </c>
      <c r="C64" s="25">
        <f t="shared" si="7"/>
        <v>0</v>
      </c>
      <c r="D64" s="26">
        <v>0</v>
      </c>
      <c r="E64" s="192">
        <f t="shared" si="8"/>
        <v>0</v>
      </c>
      <c r="F64" s="53">
        <v>0</v>
      </c>
      <c r="G64" s="25">
        <f t="shared" si="9"/>
        <v>0</v>
      </c>
      <c r="H64" s="53">
        <v>0</v>
      </c>
      <c r="I64" s="25">
        <f t="shared" si="10"/>
        <v>2473.0749999999998</v>
      </c>
      <c r="J64" s="53">
        <v>115</v>
      </c>
      <c r="K64" s="194" t="s">
        <v>358</v>
      </c>
      <c r="L64" s="419" t="s">
        <v>6</v>
      </c>
      <c r="M64" s="398">
        <v>7</v>
      </c>
    </row>
    <row r="65" spans="1:13" ht="20.25">
      <c r="A65" s="202">
        <f>C65+E65+G65+I65</f>
        <v>104663.4325</v>
      </c>
      <c r="B65" s="174">
        <f t="shared" si="1"/>
        <v>4836.8999999999996</v>
      </c>
      <c r="C65" s="173">
        <f t="shared" si="7"/>
        <v>632.06000000000017</v>
      </c>
      <c r="D65" s="174">
        <v>26</v>
      </c>
      <c r="E65" s="179">
        <f t="shared" si="8"/>
        <v>1411.85</v>
      </c>
      <c r="F65" s="199">
        <v>60.4</v>
      </c>
      <c r="G65" s="173">
        <f t="shared" si="9"/>
        <v>11040.48</v>
      </c>
      <c r="H65" s="199">
        <v>492</v>
      </c>
      <c r="I65" s="173">
        <f t="shared" si="10"/>
        <v>91579.042499999996</v>
      </c>
      <c r="J65" s="199">
        <v>4258.5</v>
      </c>
      <c r="K65" s="186" t="s">
        <v>194</v>
      </c>
      <c r="L65" s="420"/>
      <c r="M65" s="399"/>
    </row>
    <row r="66" spans="1:13" ht="20.25">
      <c r="A66" s="202">
        <f t="shared" ref="A66:A67" si="20">C66+E66+G66+I66</f>
        <v>36764.200000000004</v>
      </c>
      <c r="B66" s="174">
        <f t="shared" si="1"/>
        <v>1705.3</v>
      </c>
      <c r="C66" s="173">
        <f t="shared" si="7"/>
        <v>0</v>
      </c>
      <c r="D66" s="174">
        <v>0</v>
      </c>
      <c r="E66" s="179">
        <f t="shared" si="8"/>
        <v>135.57500000000002</v>
      </c>
      <c r="F66" s="199">
        <v>5.8</v>
      </c>
      <c r="G66" s="173">
        <f t="shared" si="9"/>
        <v>1941.06</v>
      </c>
      <c r="H66" s="199">
        <v>86.5</v>
      </c>
      <c r="I66" s="173">
        <f t="shared" si="10"/>
        <v>34687.565000000002</v>
      </c>
      <c r="J66" s="199">
        <v>1613</v>
      </c>
      <c r="K66" s="186" t="s">
        <v>195</v>
      </c>
      <c r="L66" s="420"/>
      <c r="M66" s="399"/>
    </row>
    <row r="67" spans="1:13" ht="21" thickBot="1">
      <c r="A67" s="203">
        <f t="shared" si="20"/>
        <v>86542.010500000004</v>
      </c>
      <c r="B67" s="175">
        <f t="shared" si="1"/>
        <v>4004.4</v>
      </c>
      <c r="C67" s="191">
        <f t="shared" si="7"/>
        <v>493.49300000000011</v>
      </c>
      <c r="D67" s="175">
        <v>20.3</v>
      </c>
      <c r="E67" s="193">
        <f t="shared" si="8"/>
        <v>925.65000000000009</v>
      </c>
      <c r="F67" s="200">
        <v>39.6</v>
      </c>
      <c r="G67" s="191">
        <f t="shared" si="9"/>
        <v>7113.4800000000014</v>
      </c>
      <c r="H67" s="200">
        <v>317</v>
      </c>
      <c r="I67" s="191">
        <f t="shared" si="10"/>
        <v>78009.387499999997</v>
      </c>
      <c r="J67" s="200">
        <v>3627.5</v>
      </c>
      <c r="K67" s="195" t="s">
        <v>196</v>
      </c>
      <c r="L67" s="420"/>
      <c r="M67" s="399"/>
    </row>
    <row r="68" spans="1:13" ht="19.5" thickBot="1">
      <c r="A68" s="204">
        <f>SUM(A64:A67)</f>
        <v>230442.71799999999</v>
      </c>
      <c r="B68" s="204">
        <f t="shared" ref="B68:J68" si="21">SUM(B64:B67)</f>
        <v>10661.6</v>
      </c>
      <c r="C68" s="204">
        <f t="shared" si="21"/>
        <v>1125.5530000000003</v>
      </c>
      <c r="D68" s="204">
        <f t="shared" si="21"/>
        <v>46.3</v>
      </c>
      <c r="E68" s="204">
        <f t="shared" si="21"/>
        <v>2473.0749999999998</v>
      </c>
      <c r="F68" s="204">
        <f t="shared" si="21"/>
        <v>105.80000000000001</v>
      </c>
      <c r="G68" s="204">
        <f t="shared" si="21"/>
        <v>20095.02</v>
      </c>
      <c r="H68" s="204">
        <f t="shared" si="21"/>
        <v>895.5</v>
      </c>
      <c r="I68" s="204">
        <f t="shared" si="21"/>
        <v>206749.07</v>
      </c>
      <c r="J68" s="204">
        <f t="shared" si="21"/>
        <v>9614</v>
      </c>
      <c r="K68" s="404" t="s">
        <v>70</v>
      </c>
      <c r="L68" s="404"/>
      <c r="M68" s="404"/>
    </row>
    <row r="69" spans="1:13" ht="20.25">
      <c r="A69" s="25">
        <f>C69+E69+G69+I69</f>
        <v>17204</v>
      </c>
      <c r="B69" s="26">
        <f t="shared" si="1"/>
        <v>800</v>
      </c>
      <c r="C69" s="25">
        <f t="shared" si="7"/>
        <v>0</v>
      </c>
      <c r="D69" s="26">
        <v>0</v>
      </c>
      <c r="E69" s="192">
        <f t="shared" si="8"/>
        <v>0</v>
      </c>
      <c r="F69" s="58">
        <v>0</v>
      </c>
      <c r="G69" s="25">
        <f t="shared" si="9"/>
        <v>0</v>
      </c>
      <c r="H69" s="58">
        <v>0</v>
      </c>
      <c r="I69" s="25">
        <f t="shared" si="10"/>
        <v>17204</v>
      </c>
      <c r="J69" s="58">
        <v>800</v>
      </c>
      <c r="K69" s="205" t="s">
        <v>357</v>
      </c>
      <c r="L69" s="398" t="s">
        <v>93</v>
      </c>
      <c r="M69" s="398">
        <v>8</v>
      </c>
    </row>
    <row r="70" spans="1:13" ht="20.25">
      <c r="A70" s="173">
        <f>C70+E70+G70+I70</f>
        <v>84477.25</v>
      </c>
      <c r="B70" s="174">
        <f t="shared" ref="B70:B132" si="22">SUM(J70+H70+F70+D70)</f>
        <v>3916</v>
      </c>
      <c r="C70" s="173">
        <f t="shared" si="7"/>
        <v>0</v>
      </c>
      <c r="D70" s="174">
        <v>0</v>
      </c>
      <c r="E70" s="179">
        <f t="shared" si="8"/>
        <v>374</v>
      </c>
      <c r="F70" s="174">
        <v>16</v>
      </c>
      <c r="G70" s="173">
        <f t="shared" si="9"/>
        <v>5610</v>
      </c>
      <c r="H70" s="174">
        <v>250</v>
      </c>
      <c r="I70" s="173">
        <f t="shared" si="10"/>
        <v>78493.25</v>
      </c>
      <c r="J70" s="208">
        <v>3650</v>
      </c>
      <c r="K70" s="206" t="s">
        <v>80</v>
      </c>
      <c r="L70" s="399"/>
      <c r="M70" s="399"/>
    </row>
    <row r="71" spans="1:13" ht="21" thickBot="1">
      <c r="A71" s="191">
        <f t="shared" ref="A71" si="23">C71+E71+G71+I71</f>
        <v>34735.25</v>
      </c>
      <c r="B71" s="175">
        <f t="shared" si="22"/>
        <v>1608</v>
      </c>
      <c r="C71" s="191">
        <f t="shared" ref="C71" si="24">D71*17000*1.1*1.3/1000</f>
        <v>0</v>
      </c>
      <c r="D71" s="175">
        <v>0</v>
      </c>
      <c r="E71" s="193">
        <f t="shared" ref="E71" si="25">F71*17000*1.1*1.25/1000</f>
        <v>187</v>
      </c>
      <c r="F71" s="175">
        <v>8</v>
      </c>
      <c r="G71" s="191">
        <f t="shared" ref="G71" si="26">H71*1.1*1.2*17000/1000</f>
        <v>3366</v>
      </c>
      <c r="H71" s="175">
        <v>150</v>
      </c>
      <c r="I71" s="191">
        <f t="shared" ref="I71" si="27">J71*1.1*1.15*17000/1000</f>
        <v>31182.250000000004</v>
      </c>
      <c r="J71" s="209">
        <v>1450</v>
      </c>
      <c r="K71" s="207" t="s">
        <v>197</v>
      </c>
      <c r="L71" s="400"/>
      <c r="M71" s="399"/>
    </row>
    <row r="72" spans="1:13" ht="21" thickBot="1">
      <c r="A72" s="196">
        <f>SUM(A69:A71)</f>
        <v>136416.5</v>
      </c>
      <c r="B72" s="196">
        <f t="shared" ref="B72:J72" si="28">SUM(B69:B71)</f>
        <v>6324</v>
      </c>
      <c r="C72" s="196">
        <f t="shared" si="28"/>
        <v>0</v>
      </c>
      <c r="D72" s="196">
        <f t="shared" si="28"/>
        <v>0</v>
      </c>
      <c r="E72" s="196">
        <f t="shared" si="28"/>
        <v>561</v>
      </c>
      <c r="F72" s="196">
        <f t="shared" si="28"/>
        <v>24</v>
      </c>
      <c r="G72" s="196">
        <f t="shared" si="28"/>
        <v>8976</v>
      </c>
      <c r="H72" s="196">
        <f t="shared" si="28"/>
        <v>400</v>
      </c>
      <c r="I72" s="196">
        <f t="shared" si="28"/>
        <v>126879.5</v>
      </c>
      <c r="J72" s="196">
        <f t="shared" si="28"/>
        <v>5900</v>
      </c>
      <c r="K72" s="404" t="s">
        <v>81</v>
      </c>
      <c r="L72" s="404"/>
      <c r="M72" s="404"/>
    </row>
    <row r="73" spans="1:13" ht="22.5" customHeight="1">
      <c r="A73" s="54">
        <f>C73+E73+G73+I73</f>
        <v>147489.23750000002</v>
      </c>
      <c r="B73" s="26">
        <f t="shared" si="22"/>
        <v>6811.5</v>
      </c>
      <c r="C73" s="25">
        <f t="shared" ref="C73:C132" si="29">D73*17000*1.1*1.3/1000</f>
        <v>0</v>
      </c>
      <c r="D73" s="26">
        <v>0</v>
      </c>
      <c r="E73" s="192">
        <f t="shared" ref="E73:E132" si="30">F73*17000*1.1*1.25/1000</f>
        <v>2723.1875</v>
      </c>
      <c r="F73" s="53">
        <v>116.5</v>
      </c>
      <c r="G73" s="25">
        <f t="shared" ref="G73:G132" si="31">H73*1.1*1.2*17000/1000</f>
        <v>18961.8</v>
      </c>
      <c r="H73" s="59">
        <v>845</v>
      </c>
      <c r="I73" s="25">
        <f t="shared" ref="I73:I132" si="32">J73*1.1*1.15*17000/1000</f>
        <v>125804.25000000001</v>
      </c>
      <c r="J73" s="53">
        <v>5850</v>
      </c>
      <c r="K73" s="205" t="s">
        <v>198</v>
      </c>
      <c r="L73" s="398" t="s">
        <v>199</v>
      </c>
      <c r="M73" s="398">
        <v>9</v>
      </c>
    </row>
    <row r="74" spans="1:13" ht="21" thickBot="1">
      <c r="A74" s="203">
        <f>C74+E74+G74+I74</f>
        <v>31394.962499999998</v>
      </c>
      <c r="B74" s="175">
        <f t="shared" si="22"/>
        <v>1450.5</v>
      </c>
      <c r="C74" s="191">
        <f t="shared" si="29"/>
        <v>0</v>
      </c>
      <c r="D74" s="175">
        <v>0</v>
      </c>
      <c r="E74" s="193">
        <f t="shared" si="30"/>
        <v>362.3125</v>
      </c>
      <c r="F74" s="200">
        <v>15.5</v>
      </c>
      <c r="G74" s="191">
        <f t="shared" si="31"/>
        <v>4151.4000000000005</v>
      </c>
      <c r="H74" s="210">
        <v>185</v>
      </c>
      <c r="I74" s="191">
        <f t="shared" si="32"/>
        <v>26881.249999999996</v>
      </c>
      <c r="J74" s="200">
        <v>1250</v>
      </c>
      <c r="K74" s="207" t="s">
        <v>200</v>
      </c>
      <c r="L74" s="400"/>
      <c r="M74" s="399"/>
    </row>
    <row r="75" spans="1:13" ht="19.5" thickBot="1">
      <c r="A75" s="204">
        <f>SUM(A73:A74)</f>
        <v>178884.2</v>
      </c>
      <c r="B75" s="204">
        <f t="shared" ref="B75:I75" si="33">SUM(B73:B74)</f>
        <v>8262</v>
      </c>
      <c r="C75" s="204">
        <f t="shared" si="33"/>
        <v>0</v>
      </c>
      <c r="D75" s="204">
        <f t="shared" si="33"/>
        <v>0</v>
      </c>
      <c r="E75" s="204">
        <f t="shared" si="33"/>
        <v>3085.5</v>
      </c>
      <c r="F75" s="204">
        <f t="shared" si="33"/>
        <v>132</v>
      </c>
      <c r="G75" s="204">
        <f t="shared" si="33"/>
        <v>23113.200000000001</v>
      </c>
      <c r="H75" s="204">
        <f t="shared" si="33"/>
        <v>1030</v>
      </c>
      <c r="I75" s="204">
        <f t="shared" si="33"/>
        <v>152685.5</v>
      </c>
      <c r="J75" s="211">
        <f t="shared" ref="J75" si="34">SUM(J73:J74)</f>
        <v>7100</v>
      </c>
      <c r="K75" s="404" t="s">
        <v>201</v>
      </c>
      <c r="L75" s="404"/>
      <c r="M75" s="404"/>
    </row>
    <row r="76" spans="1:13" ht="21" customHeight="1">
      <c r="A76" s="25">
        <f>C76+E76+G76+I76</f>
        <v>31920.9</v>
      </c>
      <c r="B76" s="26">
        <f t="shared" si="22"/>
        <v>1480</v>
      </c>
      <c r="C76" s="25">
        <f t="shared" si="29"/>
        <v>0</v>
      </c>
      <c r="D76" s="26">
        <v>0</v>
      </c>
      <c r="E76" s="192">
        <f t="shared" si="30"/>
        <v>0</v>
      </c>
      <c r="F76" s="26">
        <v>0</v>
      </c>
      <c r="G76" s="25">
        <f t="shared" si="31"/>
        <v>2244</v>
      </c>
      <c r="H76" s="26">
        <v>100</v>
      </c>
      <c r="I76" s="25">
        <f t="shared" si="32"/>
        <v>29676.9</v>
      </c>
      <c r="J76" s="26">
        <v>1380</v>
      </c>
      <c r="K76" s="205" t="s">
        <v>202</v>
      </c>
      <c r="L76" s="398" t="s">
        <v>203</v>
      </c>
      <c r="M76" s="398">
        <v>10</v>
      </c>
    </row>
    <row r="77" spans="1:13" ht="20.25">
      <c r="A77" s="173">
        <f>C77+E77+G77+I77</f>
        <v>16680.400000000001</v>
      </c>
      <c r="B77" s="174">
        <f t="shared" si="22"/>
        <v>772</v>
      </c>
      <c r="C77" s="173">
        <f t="shared" si="29"/>
        <v>0</v>
      </c>
      <c r="D77" s="174">
        <v>0</v>
      </c>
      <c r="E77" s="179">
        <f t="shared" si="30"/>
        <v>280.50000000000006</v>
      </c>
      <c r="F77" s="174">
        <v>12</v>
      </c>
      <c r="G77" s="173">
        <f t="shared" si="31"/>
        <v>1346.4</v>
      </c>
      <c r="H77" s="174">
        <v>60</v>
      </c>
      <c r="I77" s="173">
        <f t="shared" si="32"/>
        <v>15053.500000000002</v>
      </c>
      <c r="J77" s="174">
        <v>700</v>
      </c>
      <c r="K77" s="206" t="s">
        <v>204</v>
      </c>
      <c r="L77" s="399"/>
      <c r="M77" s="399"/>
    </row>
    <row r="78" spans="1:13" ht="21" thickBot="1">
      <c r="A78" s="191">
        <f t="shared" ref="A78" si="35">C78+E78+G78+I78</f>
        <v>6451.4999999999991</v>
      </c>
      <c r="B78" s="175">
        <f t="shared" si="22"/>
        <v>300</v>
      </c>
      <c r="C78" s="191">
        <f t="shared" si="29"/>
        <v>0</v>
      </c>
      <c r="D78" s="175">
        <v>0</v>
      </c>
      <c r="E78" s="193">
        <f t="shared" si="30"/>
        <v>0</v>
      </c>
      <c r="F78" s="175">
        <v>0</v>
      </c>
      <c r="G78" s="191">
        <f t="shared" si="31"/>
        <v>0</v>
      </c>
      <c r="H78" s="175">
        <v>0</v>
      </c>
      <c r="I78" s="191">
        <f t="shared" si="32"/>
        <v>6451.4999999999991</v>
      </c>
      <c r="J78" s="175">
        <v>300</v>
      </c>
      <c r="K78" s="207" t="s">
        <v>205</v>
      </c>
      <c r="L78" s="400"/>
      <c r="M78" s="399"/>
    </row>
    <row r="79" spans="1:13" ht="21" thickBot="1">
      <c r="A79" s="196">
        <f>SUM(A76:A78)</f>
        <v>55052.800000000003</v>
      </c>
      <c r="B79" s="196">
        <f t="shared" ref="B79:J79" si="36">SUM(B76:B78)</f>
        <v>2552</v>
      </c>
      <c r="C79" s="196">
        <f t="shared" si="36"/>
        <v>0</v>
      </c>
      <c r="D79" s="196">
        <f t="shared" si="36"/>
        <v>0</v>
      </c>
      <c r="E79" s="196">
        <f t="shared" si="36"/>
        <v>280.50000000000006</v>
      </c>
      <c r="F79" s="196">
        <f t="shared" si="36"/>
        <v>12</v>
      </c>
      <c r="G79" s="196">
        <f t="shared" si="36"/>
        <v>3590.4</v>
      </c>
      <c r="H79" s="196">
        <f t="shared" si="36"/>
        <v>160</v>
      </c>
      <c r="I79" s="196">
        <f t="shared" si="36"/>
        <v>51181.9</v>
      </c>
      <c r="J79" s="196">
        <f t="shared" si="36"/>
        <v>2380</v>
      </c>
      <c r="K79" s="404" t="s">
        <v>206</v>
      </c>
      <c r="L79" s="404"/>
      <c r="M79" s="404"/>
    </row>
    <row r="80" spans="1:13" ht="20.25">
      <c r="A80" s="54">
        <f>C80+E80+G80+I80</f>
        <v>12708.52</v>
      </c>
      <c r="B80" s="26">
        <f t="shared" si="22"/>
        <v>589</v>
      </c>
      <c r="C80" s="25">
        <f t="shared" si="29"/>
        <v>0</v>
      </c>
      <c r="D80" s="26">
        <v>0</v>
      </c>
      <c r="E80" s="192">
        <f t="shared" si="30"/>
        <v>0</v>
      </c>
      <c r="F80" s="53">
        <v>0</v>
      </c>
      <c r="G80" s="25">
        <f t="shared" si="31"/>
        <v>1009.8000000000001</v>
      </c>
      <c r="H80" s="53">
        <v>45</v>
      </c>
      <c r="I80" s="25">
        <f t="shared" si="32"/>
        <v>11698.720000000001</v>
      </c>
      <c r="J80" s="53">
        <v>544</v>
      </c>
      <c r="K80" s="205" t="s">
        <v>207</v>
      </c>
      <c r="L80" s="398" t="s">
        <v>92</v>
      </c>
      <c r="M80" s="398">
        <v>11</v>
      </c>
    </row>
    <row r="81" spans="1:13" ht="21" thickBot="1">
      <c r="A81" s="203">
        <f>C81+E81+G81+I81</f>
        <v>27778.85</v>
      </c>
      <c r="B81" s="175">
        <f t="shared" si="22"/>
        <v>1285</v>
      </c>
      <c r="C81" s="191">
        <f t="shared" si="29"/>
        <v>0</v>
      </c>
      <c r="D81" s="175">
        <v>0</v>
      </c>
      <c r="E81" s="193">
        <f t="shared" si="30"/>
        <v>0</v>
      </c>
      <c r="F81" s="200">
        <v>0</v>
      </c>
      <c r="G81" s="191">
        <f t="shared" si="31"/>
        <v>3478.2</v>
      </c>
      <c r="H81" s="200">
        <v>155</v>
      </c>
      <c r="I81" s="191">
        <f t="shared" si="32"/>
        <v>24300.649999999998</v>
      </c>
      <c r="J81" s="200">
        <v>1130</v>
      </c>
      <c r="K81" s="206" t="s">
        <v>208</v>
      </c>
      <c r="L81" s="400"/>
      <c r="M81" s="399"/>
    </row>
    <row r="82" spans="1:13" ht="19.5" thickBot="1">
      <c r="A82" s="204">
        <f>SUM(A80:A81)</f>
        <v>40487.369999999995</v>
      </c>
      <c r="B82" s="204">
        <f t="shared" ref="B82:J82" si="37">SUM(B80:B81)</f>
        <v>1874</v>
      </c>
      <c r="C82" s="204">
        <f t="shared" si="37"/>
        <v>0</v>
      </c>
      <c r="D82" s="204">
        <f t="shared" si="37"/>
        <v>0</v>
      </c>
      <c r="E82" s="204">
        <f t="shared" si="37"/>
        <v>0</v>
      </c>
      <c r="F82" s="204">
        <f t="shared" si="37"/>
        <v>0</v>
      </c>
      <c r="G82" s="204">
        <f t="shared" si="37"/>
        <v>4488</v>
      </c>
      <c r="H82" s="204">
        <f t="shared" si="37"/>
        <v>200</v>
      </c>
      <c r="I82" s="204">
        <f t="shared" si="37"/>
        <v>35999.369999999995</v>
      </c>
      <c r="J82" s="204">
        <f t="shared" si="37"/>
        <v>1674</v>
      </c>
      <c r="K82" s="404" t="s">
        <v>71</v>
      </c>
      <c r="L82" s="404"/>
      <c r="M82" s="404"/>
    </row>
    <row r="83" spans="1:13" ht="20.25">
      <c r="A83" s="25">
        <f>C83+E83+G83+I83</f>
        <v>22066</v>
      </c>
      <c r="B83" s="26">
        <f t="shared" si="22"/>
        <v>1020</v>
      </c>
      <c r="C83" s="25">
        <f t="shared" si="29"/>
        <v>0</v>
      </c>
      <c r="D83" s="26">
        <v>0</v>
      </c>
      <c r="E83" s="192">
        <f t="shared" si="30"/>
        <v>0</v>
      </c>
      <c r="F83" s="26">
        <v>0</v>
      </c>
      <c r="G83" s="25">
        <f t="shared" si="31"/>
        <v>3141.5999999999995</v>
      </c>
      <c r="H83" s="26">
        <v>140</v>
      </c>
      <c r="I83" s="25">
        <f t="shared" si="32"/>
        <v>18924.400000000001</v>
      </c>
      <c r="J83" s="26">
        <v>880</v>
      </c>
      <c r="K83" s="205" t="s">
        <v>209</v>
      </c>
      <c r="L83" s="398" t="s">
        <v>210</v>
      </c>
      <c r="M83" s="398">
        <v>12</v>
      </c>
    </row>
    <row r="84" spans="1:13" ht="20.25">
      <c r="A84" s="173">
        <f t="shared" ref="A84:A91" si="38">C84+E84+G84+I84</f>
        <v>31864.799999999996</v>
      </c>
      <c r="B84" s="174">
        <f t="shared" si="22"/>
        <v>1470</v>
      </c>
      <c r="C84" s="173">
        <f t="shared" si="29"/>
        <v>0</v>
      </c>
      <c r="D84" s="174">
        <v>0</v>
      </c>
      <c r="E84" s="179">
        <f t="shared" si="30"/>
        <v>0</v>
      </c>
      <c r="F84" s="174">
        <v>0</v>
      </c>
      <c r="G84" s="173">
        <f t="shared" si="31"/>
        <v>6058.8</v>
      </c>
      <c r="H84" s="174">
        <v>270</v>
      </c>
      <c r="I84" s="173">
        <f t="shared" si="32"/>
        <v>25805.999999999996</v>
      </c>
      <c r="J84" s="174">
        <v>1200</v>
      </c>
      <c r="K84" s="206" t="s">
        <v>211</v>
      </c>
      <c r="L84" s="399"/>
      <c r="M84" s="399"/>
    </row>
    <row r="85" spans="1:13" ht="20.25">
      <c r="A85" s="173">
        <f t="shared" si="38"/>
        <v>77257.180000000008</v>
      </c>
      <c r="B85" s="174">
        <f t="shared" si="22"/>
        <v>3567</v>
      </c>
      <c r="C85" s="173">
        <f t="shared" si="29"/>
        <v>0</v>
      </c>
      <c r="D85" s="174">
        <v>0</v>
      </c>
      <c r="E85" s="179">
        <f t="shared" si="30"/>
        <v>0</v>
      </c>
      <c r="F85" s="174">
        <v>0</v>
      </c>
      <c r="G85" s="173">
        <f t="shared" si="31"/>
        <v>13172.28</v>
      </c>
      <c r="H85" s="174">
        <v>587</v>
      </c>
      <c r="I85" s="173">
        <f t="shared" si="32"/>
        <v>64084.900000000009</v>
      </c>
      <c r="J85" s="174">
        <v>2980</v>
      </c>
      <c r="K85" s="206" t="s">
        <v>212</v>
      </c>
      <c r="L85" s="399"/>
      <c r="M85" s="399"/>
    </row>
    <row r="86" spans="1:13" ht="20.25">
      <c r="A86" s="173">
        <f t="shared" si="38"/>
        <v>44365.749999999993</v>
      </c>
      <c r="B86" s="174">
        <f t="shared" si="22"/>
        <v>2055</v>
      </c>
      <c r="C86" s="173">
        <f t="shared" si="29"/>
        <v>0</v>
      </c>
      <c r="D86" s="174">
        <v>0</v>
      </c>
      <c r="E86" s="179">
        <f t="shared" si="30"/>
        <v>0</v>
      </c>
      <c r="F86" s="174">
        <v>0</v>
      </c>
      <c r="G86" s="173">
        <f t="shared" si="31"/>
        <v>4151.4000000000005</v>
      </c>
      <c r="H86" s="174">
        <v>185</v>
      </c>
      <c r="I86" s="173">
        <f t="shared" si="32"/>
        <v>40214.349999999991</v>
      </c>
      <c r="J86" s="174">
        <v>1870</v>
      </c>
      <c r="K86" s="206" t="s">
        <v>213</v>
      </c>
      <c r="L86" s="399"/>
      <c r="M86" s="399"/>
    </row>
    <row r="87" spans="1:13" ht="20.25">
      <c r="A87" s="173">
        <f t="shared" si="38"/>
        <v>47385.799999999988</v>
      </c>
      <c r="B87" s="174">
        <f t="shared" si="22"/>
        <v>2200</v>
      </c>
      <c r="C87" s="173">
        <f t="shared" si="29"/>
        <v>0</v>
      </c>
      <c r="D87" s="174">
        <v>0</v>
      </c>
      <c r="E87" s="179">
        <f t="shared" si="30"/>
        <v>0</v>
      </c>
      <c r="F87" s="174">
        <v>0</v>
      </c>
      <c r="G87" s="173">
        <f t="shared" si="31"/>
        <v>1795.2</v>
      </c>
      <c r="H87" s="174">
        <v>80</v>
      </c>
      <c r="I87" s="173">
        <f t="shared" si="32"/>
        <v>45590.599999999991</v>
      </c>
      <c r="J87" s="174">
        <v>2120</v>
      </c>
      <c r="K87" s="206" t="s">
        <v>214</v>
      </c>
      <c r="L87" s="399"/>
      <c r="M87" s="399"/>
    </row>
    <row r="88" spans="1:13" ht="20.25">
      <c r="A88" s="173">
        <f t="shared" si="38"/>
        <v>44646.25</v>
      </c>
      <c r="B88" s="174">
        <f t="shared" si="22"/>
        <v>2050</v>
      </c>
      <c r="C88" s="173">
        <f t="shared" si="29"/>
        <v>0</v>
      </c>
      <c r="D88" s="174">
        <v>0</v>
      </c>
      <c r="E88" s="179">
        <f t="shared" si="30"/>
        <v>0</v>
      </c>
      <c r="F88" s="174">
        <v>0</v>
      </c>
      <c r="G88" s="173">
        <f t="shared" si="31"/>
        <v>13464</v>
      </c>
      <c r="H88" s="174">
        <v>600</v>
      </c>
      <c r="I88" s="173">
        <f t="shared" si="32"/>
        <v>31182.250000000004</v>
      </c>
      <c r="J88" s="174">
        <v>1450</v>
      </c>
      <c r="K88" s="206" t="s">
        <v>215</v>
      </c>
      <c r="L88" s="399"/>
      <c r="M88" s="399"/>
    </row>
    <row r="89" spans="1:13" ht="20.25">
      <c r="A89" s="173">
        <f>C89+E89+G89+I89</f>
        <v>55132.275000000001</v>
      </c>
      <c r="B89" s="174">
        <f t="shared" si="22"/>
        <v>2555</v>
      </c>
      <c r="C89" s="173">
        <f t="shared" si="29"/>
        <v>0</v>
      </c>
      <c r="D89" s="174">
        <v>0</v>
      </c>
      <c r="E89" s="179">
        <f t="shared" si="30"/>
        <v>0</v>
      </c>
      <c r="F89" s="174">
        <v>0</v>
      </c>
      <c r="G89" s="173">
        <f t="shared" si="31"/>
        <v>4488</v>
      </c>
      <c r="H89" s="174">
        <v>200</v>
      </c>
      <c r="I89" s="173">
        <f t="shared" si="32"/>
        <v>50644.275000000001</v>
      </c>
      <c r="J89" s="174">
        <v>2355</v>
      </c>
      <c r="K89" s="206" t="s">
        <v>216</v>
      </c>
      <c r="L89" s="399"/>
      <c r="M89" s="399"/>
    </row>
    <row r="90" spans="1:13" ht="20.25">
      <c r="A90" s="173">
        <f t="shared" si="38"/>
        <v>27806.899999999998</v>
      </c>
      <c r="B90" s="174">
        <f t="shared" si="22"/>
        <v>1290</v>
      </c>
      <c r="C90" s="173">
        <f t="shared" si="29"/>
        <v>0</v>
      </c>
      <c r="D90" s="174">
        <v>0</v>
      </c>
      <c r="E90" s="179">
        <f t="shared" si="30"/>
        <v>0</v>
      </c>
      <c r="F90" s="174">
        <v>0</v>
      </c>
      <c r="G90" s="173">
        <f t="shared" si="31"/>
        <v>1570.7999999999997</v>
      </c>
      <c r="H90" s="174">
        <v>70</v>
      </c>
      <c r="I90" s="173">
        <f t="shared" si="32"/>
        <v>26236.1</v>
      </c>
      <c r="J90" s="174">
        <v>1220</v>
      </c>
      <c r="K90" s="206" t="s">
        <v>217</v>
      </c>
      <c r="L90" s="399"/>
      <c r="M90" s="399"/>
    </row>
    <row r="91" spans="1:13" ht="21" thickBot="1">
      <c r="A91" s="191">
        <f t="shared" si="38"/>
        <v>48386.25</v>
      </c>
      <c r="B91" s="175">
        <f t="shared" si="22"/>
        <v>2250</v>
      </c>
      <c r="C91" s="191">
        <f t="shared" si="29"/>
        <v>0</v>
      </c>
      <c r="D91" s="175">
        <v>0</v>
      </c>
      <c r="E91" s="193">
        <f t="shared" si="30"/>
        <v>0</v>
      </c>
      <c r="F91" s="175">
        <v>0</v>
      </c>
      <c r="G91" s="191">
        <f t="shared" si="31"/>
        <v>0</v>
      </c>
      <c r="H91" s="175">
        <v>0</v>
      </c>
      <c r="I91" s="191">
        <f t="shared" si="32"/>
        <v>48386.25</v>
      </c>
      <c r="J91" s="175">
        <v>2250</v>
      </c>
      <c r="K91" s="207" t="s">
        <v>218</v>
      </c>
      <c r="L91" s="400"/>
      <c r="M91" s="400"/>
    </row>
    <row r="92" spans="1:13" ht="21" thickBot="1">
      <c r="A92" s="196">
        <f>SUM(A83:A91)</f>
        <v>398911.20500000007</v>
      </c>
      <c r="B92" s="196">
        <f t="shared" ref="B92:J92" si="39">SUM(B83:B91)</f>
        <v>18457</v>
      </c>
      <c r="C92" s="196">
        <f t="shared" si="39"/>
        <v>0</v>
      </c>
      <c r="D92" s="196">
        <f t="shared" si="39"/>
        <v>0</v>
      </c>
      <c r="E92" s="196">
        <f t="shared" si="39"/>
        <v>0</v>
      </c>
      <c r="F92" s="196">
        <f t="shared" si="39"/>
        <v>0</v>
      </c>
      <c r="G92" s="196">
        <f t="shared" si="39"/>
        <v>47842.080000000002</v>
      </c>
      <c r="H92" s="196">
        <f t="shared" si="39"/>
        <v>2132</v>
      </c>
      <c r="I92" s="196">
        <f t="shared" si="39"/>
        <v>351069.125</v>
      </c>
      <c r="J92" s="196">
        <f t="shared" si="39"/>
        <v>16325</v>
      </c>
      <c r="K92" s="404" t="s">
        <v>83</v>
      </c>
      <c r="L92" s="404"/>
      <c r="M92" s="404"/>
    </row>
    <row r="93" spans="1:13" ht="20.25">
      <c r="A93" s="25">
        <f>C93+E93+G93+I93</f>
        <v>6713.3</v>
      </c>
      <c r="B93" s="26">
        <f t="shared" si="22"/>
        <v>308</v>
      </c>
      <c r="C93" s="25">
        <f t="shared" si="29"/>
        <v>0</v>
      </c>
      <c r="D93" s="26">
        <v>0</v>
      </c>
      <c r="E93" s="192">
        <f t="shared" si="30"/>
        <v>187</v>
      </c>
      <c r="F93" s="26">
        <v>8</v>
      </c>
      <c r="G93" s="25">
        <f t="shared" si="31"/>
        <v>1795.2</v>
      </c>
      <c r="H93" s="26">
        <v>80</v>
      </c>
      <c r="I93" s="25">
        <f t="shared" si="32"/>
        <v>4731.1000000000004</v>
      </c>
      <c r="J93" s="26">
        <v>220</v>
      </c>
      <c r="K93" s="205" t="s">
        <v>356</v>
      </c>
      <c r="L93" s="398" t="s">
        <v>94</v>
      </c>
      <c r="M93" s="398">
        <v>13</v>
      </c>
    </row>
    <row r="94" spans="1:13" ht="20.25">
      <c r="A94" s="173">
        <f>C94+E94+G94+I94</f>
        <v>87861.95</v>
      </c>
      <c r="B94" s="174">
        <f t="shared" si="22"/>
        <v>4065</v>
      </c>
      <c r="C94" s="173">
        <f t="shared" si="29"/>
        <v>607.75000000000011</v>
      </c>
      <c r="D94" s="174">
        <v>25</v>
      </c>
      <c r="E94" s="179">
        <f t="shared" si="30"/>
        <v>233.75000000000003</v>
      </c>
      <c r="F94" s="174">
        <v>10</v>
      </c>
      <c r="G94" s="173">
        <f t="shared" si="31"/>
        <v>8527.2000000000007</v>
      </c>
      <c r="H94" s="174">
        <v>380</v>
      </c>
      <c r="I94" s="173">
        <f t="shared" si="32"/>
        <v>78493.25</v>
      </c>
      <c r="J94" s="174">
        <v>3650</v>
      </c>
      <c r="K94" s="206" t="s">
        <v>219</v>
      </c>
      <c r="L94" s="399"/>
      <c r="M94" s="399"/>
    </row>
    <row r="95" spans="1:13" ht="20.25">
      <c r="A95" s="173">
        <f t="shared" ref="A95:A96" si="40">C95+E95+G95+I95</f>
        <v>37590.74</v>
      </c>
      <c r="B95" s="174">
        <f t="shared" si="22"/>
        <v>1737</v>
      </c>
      <c r="C95" s="173">
        <f t="shared" si="29"/>
        <v>704.99</v>
      </c>
      <c r="D95" s="174">
        <v>29</v>
      </c>
      <c r="E95" s="179">
        <f t="shared" si="30"/>
        <v>187</v>
      </c>
      <c r="F95" s="174">
        <v>8</v>
      </c>
      <c r="G95" s="173">
        <f t="shared" si="31"/>
        <v>3366</v>
      </c>
      <c r="H95" s="174">
        <v>150</v>
      </c>
      <c r="I95" s="173">
        <f t="shared" si="32"/>
        <v>33332.75</v>
      </c>
      <c r="J95" s="174">
        <v>1550</v>
      </c>
      <c r="K95" s="206" t="s">
        <v>220</v>
      </c>
      <c r="L95" s="399"/>
      <c r="M95" s="399"/>
    </row>
    <row r="96" spans="1:13" ht="21" thickBot="1">
      <c r="A96" s="191">
        <f t="shared" si="40"/>
        <v>73431.16</v>
      </c>
      <c r="B96" s="175">
        <f t="shared" si="22"/>
        <v>3392</v>
      </c>
      <c r="C96" s="191">
        <f t="shared" si="29"/>
        <v>2042.0400000000004</v>
      </c>
      <c r="D96" s="175">
        <v>84</v>
      </c>
      <c r="E96" s="193">
        <f t="shared" si="30"/>
        <v>233.75000000000003</v>
      </c>
      <c r="F96" s="175">
        <v>10</v>
      </c>
      <c r="G96" s="191">
        <f t="shared" si="31"/>
        <v>5565.12</v>
      </c>
      <c r="H96" s="175">
        <v>248</v>
      </c>
      <c r="I96" s="191">
        <f t="shared" si="32"/>
        <v>65590.25</v>
      </c>
      <c r="J96" s="175">
        <v>3050</v>
      </c>
      <c r="K96" s="207" t="s">
        <v>221</v>
      </c>
      <c r="L96" s="400"/>
      <c r="M96" s="399"/>
    </row>
    <row r="97" spans="1:13" ht="21" thickBot="1">
      <c r="A97" s="196">
        <f>SUM(A93:A96)</f>
        <v>205597.15</v>
      </c>
      <c r="B97" s="196">
        <f t="shared" ref="B97:J97" si="41">SUM(B93:B96)</f>
        <v>9502</v>
      </c>
      <c r="C97" s="196">
        <f t="shared" si="41"/>
        <v>3354.7800000000007</v>
      </c>
      <c r="D97" s="196">
        <f t="shared" si="41"/>
        <v>138</v>
      </c>
      <c r="E97" s="196">
        <f t="shared" si="41"/>
        <v>841.5</v>
      </c>
      <c r="F97" s="196">
        <f t="shared" si="41"/>
        <v>36</v>
      </c>
      <c r="G97" s="196">
        <f t="shared" si="41"/>
        <v>19253.52</v>
      </c>
      <c r="H97" s="196">
        <f t="shared" si="41"/>
        <v>858</v>
      </c>
      <c r="I97" s="196">
        <f t="shared" si="41"/>
        <v>182147.35</v>
      </c>
      <c r="J97" s="196">
        <f t="shared" si="41"/>
        <v>8470</v>
      </c>
      <c r="K97" s="404" t="s">
        <v>82</v>
      </c>
      <c r="L97" s="404"/>
      <c r="M97" s="404"/>
    </row>
    <row r="98" spans="1:13" ht="20.25">
      <c r="A98" s="54">
        <f>C98+E98+G98+I98</f>
        <v>61212.579999999994</v>
      </c>
      <c r="B98" s="26">
        <f t="shared" si="22"/>
        <v>2832</v>
      </c>
      <c r="C98" s="25">
        <f t="shared" si="29"/>
        <v>0</v>
      </c>
      <c r="D98" s="26">
        <v>0</v>
      </c>
      <c r="E98" s="192">
        <f t="shared" si="30"/>
        <v>0</v>
      </c>
      <c r="F98" s="60">
        <v>0</v>
      </c>
      <c r="G98" s="25">
        <f t="shared" si="31"/>
        <v>7450.0800000000008</v>
      </c>
      <c r="H98" s="60">
        <v>332</v>
      </c>
      <c r="I98" s="25">
        <f t="shared" si="32"/>
        <v>53762.499999999993</v>
      </c>
      <c r="J98" s="53">
        <v>2500</v>
      </c>
      <c r="K98" s="205" t="s">
        <v>222</v>
      </c>
      <c r="L98" s="405" t="s">
        <v>223</v>
      </c>
      <c r="M98" s="398">
        <v>14</v>
      </c>
    </row>
    <row r="99" spans="1:13" ht="20.25">
      <c r="A99" s="202">
        <f t="shared" ref="A99:A117" si="42">C99+E99+G99+I99</f>
        <v>107880.3</v>
      </c>
      <c r="B99" s="174">
        <f t="shared" si="22"/>
        <v>4995</v>
      </c>
      <c r="C99" s="173">
        <f t="shared" si="29"/>
        <v>0</v>
      </c>
      <c r="D99" s="174">
        <v>0</v>
      </c>
      <c r="E99" s="179">
        <f t="shared" si="30"/>
        <v>0</v>
      </c>
      <c r="F99" s="212">
        <v>0</v>
      </c>
      <c r="G99" s="173">
        <f t="shared" si="31"/>
        <v>11107.8</v>
      </c>
      <c r="H99" s="212">
        <v>495</v>
      </c>
      <c r="I99" s="173">
        <f t="shared" si="32"/>
        <v>96772.5</v>
      </c>
      <c r="J99" s="199">
        <v>4500</v>
      </c>
      <c r="K99" s="206" t="s">
        <v>224</v>
      </c>
      <c r="L99" s="406"/>
      <c r="M99" s="399"/>
    </row>
    <row r="100" spans="1:13" ht="20.25">
      <c r="A100" s="202">
        <f t="shared" si="42"/>
        <v>68533.62999999999</v>
      </c>
      <c r="B100" s="174">
        <f t="shared" si="22"/>
        <v>3150</v>
      </c>
      <c r="C100" s="173">
        <f t="shared" si="29"/>
        <v>0</v>
      </c>
      <c r="D100" s="174">
        <v>0</v>
      </c>
      <c r="E100" s="179">
        <f t="shared" si="30"/>
        <v>2290.7500000000005</v>
      </c>
      <c r="F100" s="212">
        <v>98</v>
      </c>
      <c r="G100" s="173">
        <f t="shared" si="31"/>
        <v>14630.88</v>
      </c>
      <c r="H100" s="212">
        <v>652</v>
      </c>
      <c r="I100" s="173">
        <f t="shared" si="32"/>
        <v>51611.999999999993</v>
      </c>
      <c r="J100" s="199">
        <v>2400</v>
      </c>
      <c r="K100" s="206" t="s">
        <v>225</v>
      </c>
      <c r="L100" s="406"/>
      <c r="M100" s="399"/>
    </row>
    <row r="101" spans="1:13" ht="20.25">
      <c r="A101" s="202">
        <f t="shared" si="42"/>
        <v>106758.3</v>
      </c>
      <c r="B101" s="174">
        <f t="shared" si="22"/>
        <v>4945</v>
      </c>
      <c r="C101" s="173">
        <f t="shared" si="29"/>
        <v>0</v>
      </c>
      <c r="D101" s="174">
        <v>0</v>
      </c>
      <c r="E101" s="179">
        <f t="shared" si="30"/>
        <v>0</v>
      </c>
      <c r="F101" s="212">
        <v>0</v>
      </c>
      <c r="G101" s="173">
        <f t="shared" si="31"/>
        <v>9985.8000000000011</v>
      </c>
      <c r="H101" s="212">
        <v>445</v>
      </c>
      <c r="I101" s="173">
        <f t="shared" si="32"/>
        <v>96772.5</v>
      </c>
      <c r="J101" s="199">
        <v>4500</v>
      </c>
      <c r="K101" s="206" t="s">
        <v>226</v>
      </c>
      <c r="L101" s="406"/>
      <c r="M101" s="399"/>
    </row>
    <row r="102" spans="1:13" ht="20.25">
      <c r="A102" s="202">
        <f t="shared" si="42"/>
        <v>119792.20000000001</v>
      </c>
      <c r="B102" s="174">
        <f t="shared" si="22"/>
        <v>5555</v>
      </c>
      <c r="C102" s="173">
        <f t="shared" si="29"/>
        <v>0</v>
      </c>
      <c r="D102" s="174">
        <v>0</v>
      </c>
      <c r="E102" s="179">
        <f t="shared" si="30"/>
        <v>0</v>
      </c>
      <c r="F102" s="212">
        <v>0</v>
      </c>
      <c r="G102" s="173">
        <f t="shared" si="31"/>
        <v>7966.2</v>
      </c>
      <c r="H102" s="212">
        <v>355</v>
      </c>
      <c r="I102" s="173">
        <f t="shared" si="32"/>
        <v>111826.00000000001</v>
      </c>
      <c r="J102" s="199">
        <v>5200</v>
      </c>
      <c r="K102" s="206" t="s">
        <v>227</v>
      </c>
      <c r="L102" s="406"/>
      <c r="M102" s="399"/>
    </row>
    <row r="103" spans="1:13" ht="20.25">
      <c r="A103" s="202">
        <f t="shared" si="42"/>
        <v>130441.85000000002</v>
      </c>
      <c r="B103" s="174">
        <f t="shared" si="22"/>
        <v>6030</v>
      </c>
      <c r="C103" s="173">
        <f t="shared" si="29"/>
        <v>0</v>
      </c>
      <c r="D103" s="174">
        <v>0</v>
      </c>
      <c r="E103" s="179">
        <f t="shared" si="30"/>
        <v>2103.7500000000005</v>
      </c>
      <c r="F103" s="212">
        <v>90</v>
      </c>
      <c r="G103" s="173">
        <f t="shared" si="31"/>
        <v>14361.6</v>
      </c>
      <c r="H103" s="212">
        <v>640</v>
      </c>
      <c r="I103" s="173">
        <f t="shared" si="32"/>
        <v>113976.50000000001</v>
      </c>
      <c r="J103" s="199">
        <v>5300</v>
      </c>
      <c r="K103" s="206" t="s">
        <v>228</v>
      </c>
      <c r="L103" s="406"/>
      <c r="M103" s="399"/>
    </row>
    <row r="104" spans="1:13" ht="20.25">
      <c r="A104" s="202">
        <f t="shared" si="42"/>
        <v>43103.5</v>
      </c>
      <c r="B104" s="174">
        <f t="shared" si="22"/>
        <v>2000</v>
      </c>
      <c r="C104" s="173">
        <f t="shared" si="29"/>
        <v>0</v>
      </c>
      <c r="D104" s="174">
        <v>0</v>
      </c>
      <c r="E104" s="179">
        <f t="shared" si="30"/>
        <v>0</v>
      </c>
      <c r="F104" s="212">
        <v>0</v>
      </c>
      <c r="G104" s="173">
        <f t="shared" si="31"/>
        <v>2244</v>
      </c>
      <c r="H104" s="212">
        <v>100</v>
      </c>
      <c r="I104" s="173">
        <f t="shared" si="32"/>
        <v>40859.5</v>
      </c>
      <c r="J104" s="199">
        <v>1900</v>
      </c>
      <c r="K104" s="206" t="s">
        <v>229</v>
      </c>
      <c r="L104" s="406"/>
      <c r="M104" s="399"/>
    </row>
    <row r="105" spans="1:13" ht="20.25">
      <c r="A105" s="202">
        <f t="shared" si="42"/>
        <v>47404.5</v>
      </c>
      <c r="B105" s="174">
        <f t="shared" si="22"/>
        <v>2200</v>
      </c>
      <c r="C105" s="173">
        <f t="shared" si="29"/>
        <v>0</v>
      </c>
      <c r="D105" s="174">
        <v>0</v>
      </c>
      <c r="E105" s="179">
        <f t="shared" si="30"/>
        <v>0</v>
      </c>
      <c r="F105" s="212">
        <v>0</v>
      </c>
      <c r="G105" s="173">
        <f t="shared" si="31"/>
        <v>2244</v>
      </c>
      <c r="H105" s="212">
        <v>100</v>
      </c>
      <c r="I105" s="173">
        <f t="shared" si="32"/>
        <v>45160.5</v>
      </c>
      <c r="J105" s="199">
        <v>2100</v>
      </c>
      <c r="K105" s="206" t="s">
        <v>230</v>
      </c>
      <c r="L105" s="406"/>
      <c r="M105" s="399"/>
    </row>
    <row r="106" spans="1:13" ht="20.25">
      <c r="A106" s="202">
        <f t="shared" si="42"/>
        <v>145560.79999999999</v>
      </c>
      <c r="B106" s="174">
        <f t="shared" si="22"/>
        <v>6745</v>
      </c>
      <c r="C106" s="173">
        <f t="shared" si="29"/>
        <v>0</v>
      </c>
      <c r="D106" s="174">
        <v>0</v>
      </c>
      <c r="E106" s="179">
        <f t="shared" si="30"/>
        <v>0</v>
      </c>
      <c r="F106" s="212">
        <v>0</v>
      </c>
      <c r="G106" s="173">
        <f t="shared" si="31"/>
        <v>12229.8</v>
      </c>
      <c r="H106" s="212">
        <v>545</v>
      </c>
      <c r="I106" s="173">
        <f t="shared" si="32"/>
        <v>133331</v>
      </c>
      <c r="J106" s="199">
        <v>6200</v>
      </c>
      <c r="K106" s="206" t="s">
        <v>231</v>
      </c>
      <c r="L106" s="406"/>
      <c r="M106" s="399"/>
    </row>
    <row r="107" spans="1:13" ht="20.25">
      <c r="A107" s="202">
        <f t="shared" si="42"/>
        <v>46843.5</v>
      </c>
      <c r="B107" s="174">
        <f t="shared" si="22"/>
        <v>2175</v>
      </c>
      <c r="C107" s="173">
        <f t="shared" si="29"/>
        <v>0</v>
      </c>
      <c r="D107" s="174">
        <v>0</v>
      </c>
      <c r="E107" s="179">
        <f t="shared" si="30"/>
        <v>0</v>
      </c>
      <c r="F107" s="212">
        <v>0</v>
      </c>
      <c r="G107" s="173">
        <f t="shared" si="31"/>
        <v>1683</v>
      </c>
      <c r="H107" s="212">
        <v>75</v>
      </c>
      <c r="I107" s="173">
        <f t="shared" si="32"/>
        <v>45160.5</v>
      </c>
      <c r="J107" s="199">
        <v>2100</v>
      </c>
      <c r="K107" s="206" t="s">
        <v>232</v>
      </c>
      <c r="L107" s="406"/>
      <c r="M107" s="399"/>
    </row>
    <row r="108" spans="1:13" ht="20.25">
      <c r="A108" s="202">
        <f t="shared" si="42"/>
        <v>38877.300000000003</v>
      </c>
      <c r="B108" s="174">
        <f t="shared" si="22"/>
        <v>1795</v>
      </c>
      <c r="C108" s="173">
        <f t="shared" si="29"/>
        <v>0</v>
      </c>
      <c r="D108" s="174">
        <v>0</v>
      </c>
      <c r="E108" s="179">
        <f t="shared" si="30"/>
        <v>0</v>
      </c>
      <c r="F108" s="212">
        <v>0</v>
      </c>
      <c r="G108" s="173">
        <f t="shared" si="31"/>
        <v>6619.8</v>
      </c>
      <c r="H108" s="212">
        <v>295</v>
      </c>
      <c r="I108" s="173">
        <f t="shared" si="32"/>
        <v>32257.500000000004</v>
      </c>
      <c r="J108" s="199">
        <v>1500</v>
      </c>
      <c r="K108" s="206" t="s">
        <v>233</v>
      </c>
      <c r="L108" s="406"/>
      <c r="M108" s="399"/>
    </row>
    <row r="109" spans="1:13" ht="20.25">
      <c r="A109" s="202">
        <f t="shared" si="42"/>
        <v>143625.35</v>
      </c>
      <c r="B109" s="174">
        <f t="shared" si="22"/>
        <v>6620</v>
      </c>
      <c r="C109" s="173">
        <f t="shared" si="29"/>
        <v>0</v>
      </c>
      <c r="D109" s="174">
        <v>0</v>
      </c>
      <c r="E109" s="179">
        <f t="shared" si="30"/>
        <v>7713.7500000000009</v>
      </c>
      <c r="F109" s="212">
        <v>330</v>
      </c>
      <c r="G109" s="173">
        <f t="shared" si="31"/>
        <v>15483.600000000002</v>
      </c>
      <c r="H109" s="212">
        <v>690</v>
      </c>
      <c r="I109" s="173">
        <f t="shared" si="32"/>
        <v>120428.00000000001</v>
      </c>
      <c r="J109" s="199">
        <v>5600</v>
      </c>
      <c r="K109" s="206" t="s">
        <v>234</v>
      </c>
      <c r="L109" s="406"/>
      <c r="M109" s="399"/>
    </row>
    <row r="110" spans="1:13" ht="20.25">
      <c r="A110" s="202">
        <f t="shared" si="42"/>
        <v>105542.8</v>
      </c>
      <c r="B110" s="174">
        <f t="shared" si="22"/>
        <v>4895</v>
      </c>
      <c r="C110" s="173">
        <f t="shared" si="29"/>
        <v>0</v>
      </c>
      <c r="D110" s="174">
        <v>0</v>
      </c>
      <c r="E110" s="179">
        <f t="shared" si="30"/>
        <v>0</v>
      </c>
      <c r="F110" s="212">
        <v>0</v>
      </c>
      <c r="G110" s="173">
        <f t="shared" si="31"/>
        <v>6619.8</v>
      </c>
      <c r="H110" s="212">
        <v>295</v>
      </c>
      <c r="I110" s="173">
        <f t="shared" si="32"/>
        <v>98923</v>
      </c>
      <c r="J110" s="199">
        <v>4600</v>
      </c>
      <c r="K110" s="206" t="s">
        <v>235</v>
      </c>
      <c r="L110" s="406"/>
      <c r="M110" s="399"/>
    </row>
    <row r="111" spans="1:13" ht="20.25">
      <c r="A111" s="202">
        <f>C111+E111+G111+I111</f>
        <v>122933.80000000002</v>
      </c>
      <c r="B111" s="174">
        <f t="shared" si="22"/>
        <v>5695</v>
      </c>
      <c r="C111" s="173">
        <f t="shared" si="29"/>
        <v>0</v>
      </c>
      <c r="D111" s="174">
        <v>0</v>
      </c>
      <c r="E111" s="179">
        <f t="shared" si="30"/>
        <v>0</v>
      </c>
      <c r="F111" s="212">
        <v>0</v>
      </c>
      <c r="G111" s="173">
        <f t="shared" si="31"/>
        <v>11107.8</v>
      </c>
      <c r="H111" s="212">
        <v>495</v>
      </c>
      <c r="I111" s="173">
        <f t="shared" si="32"/>
        <v>111826.00000000001</v>
      </c>
      <c r="J111" s="199">
        <v>5200</v>
      </c>
      <c r="K111" s="206" t="s">
        <v>236</v>
      </c>
      <c r="L111" s="406"/>
      <c r="M111" s="399"/>
    </row>
    <row r="112" spans="1:13" ht="20.25">
      <c r="A112" s="202">
        <f t="shared" si="42"/>
        <v>61336.000000000007</v>
      </c>
      <c r="B112" s="174">
        <f t="shared" si="22"/>
        <v>2850</v>
      </c>
      <c r="C112" s="173">
        <f t="shared" si="29"/>
        <v>0</v>
      </c>
      <c r="D112" s="174">
        <v>0</v>
      </c>
      <c r="E112" s="179">
        <f t="shared" si="30"/>
        <v>0</v>
      </c>
      <c r="F112" s="212">
        <v>0</v>
      </c>
      <c r="G112" s="173">
        <f t="shared" si="31"/>
        <v>1122</v>
      </c>
      <c r="H112" s="212">
        <v>50</v>
      </c>
      <c r="I112" s="173">
        <f t="shared" si="32"/>
        <v>60214.000000000007</v>
      </c>
      <c r="J112" s="199">
        <v>2800</v>
      </c>
      <c r="K112" s="206" t="s">
        <v>237</v>
      </c>
      <c r="L112" s="406"/>
      <c r="M112" s="399"/>
    </row>
    <row r="113" spans="1:13" ht="20.25">
      <c r="A113" s="202">
        <f t="shared" si="42"/>
        <v>32351.000000000004</v>
      </c>
      <c r="B113" s="174">
        <f t="shared" si="22"/>
        <v>1500</v>
      </c>
      <c r="C113" s="173">
        <f t="shared" si="29"/>
        <v>0</v>
      </c>
      <c r="D113" s="174">
        <v>0</v>
      </c>
      <c r="E113" s="179">
        <f t="shared" si="30"/>
        <v>0</v>
      </c>
      <c r="F113" s="212">
        <v>0</v>
      </c>
      <c r="G113" s="173">
        <f t="shared" si="31"/>
        <v>2244</v>
      </c>
      <c r="H113" s="212">
        <v>100</v>
      </c>
      <c r="I113" s="173">
        <f t="shared" si="32"/>
        <v>30107.000000000004</v>
      </c>
      <c r="J113" s="199">
        <v>1400</v>
      </c>
      <c r="K113" s="206" t="s">
        <v>238</v>
      </c>
      <c r="L113" s="406"/>
      <c r="M113" s="399"/>
    </row>
    <row r="114" spans="1:13" ht="20.25">
      <c r="A114" s="202">
        <f t="shared" si="42"/>
        <v>49555</v>
      </c>
      <c r="B114" s="174">
        <f t="shared" si="22"/>
        <v>2300</v>
      </c>
      <c r="C114" s="173">
        <f t="shared" si="29"/>
        <v>0</v>
      </c>
      <c r="D114" s="174">
        <v>0</v>
      </c>
      <c r="E114" s="179">
        <f t="shared" si="30"/>
        <v>0</v>
      </c>
      <c r="F114" s="212">
        <v>0</v>
      </c>
      <c r="G114" s="173">
        <f t="shared" si="31"/>
        <v>2244</v>
      </c>
      <c r="H114" s="212">
        <v>100</v>
      </c>
      <c r="I114" s="173">
        <f t="shared" si="32"/>
        <v>47311</v>
      </c>
      <c r="J114" s="199">
        <v>2200</v>
      </c>
      <c r="K114" s="206" t="s">
        <v>239</v>
      </c>
      <c r="L114" s="406"/>
      <c r="M114" s="399"/>
    </row>
    <row r="115" spans="1:13" ht="20.25">
      <c r="A115" s="202">
        <f t="shared" si="42"/>
        <v>80660.58</v>
      </c>
      <c r="B115" s="174">
        <f t="shared" si="22"/>
        <v>3732</v>
      </c>
      <c r="C115" s="173">
        <f t="shared" si="29"/>
        <v>0</v>
      </c>
      <c r="D115" s="174">
        <v>0</v>
      </c>
      <c r="E115" s="179">
        <f t="shared" si="30"/>
        <v>0</v>
      </c>
      <c r="F115" s="212">
        <v>0</v>
      </c>
      <c r="G115" s="173">
        <f t="shared" si="31"/>
        <v>9694.08</v>
      </c>
      <c r="H115" s="212">
        <v>432</v>
      </c>
      <c r="I115" s="173">
        <f t="shared" si="32"/>
        <v>70966.5</v>
      </c>
      <c r="J115" s="199">
        <v>3300</v>
      </c>
      <c r="K115" s="206" t="s">
        <v>240</v>
      </c>
      <c r="L115" s="406"/>
      <c r="M115" s="399"/>
    </row>
    <row r="116" spans="1:13" ht="20.25">
      <c r="A116" s="202">
        <f t="shared" si="42"/>
        <v>46165.625</v>
      </c>
      <c r="B116" s="174">
        <f t="shared" si="22"/>
        <v>2135</v>
      </c>
      <c r="C116" s="173">
        <f t="shared" si="29"/>
        <v>0</v>
      </c>
      <c r="D116" s="174">
        <v>0</v>
      </c>
      <c r="E116" s="179">
        <f t="shared" si="30"/>
        <v>3155.625</v>
      </c>
      <c r="F116" s="212">
        <v>135</v>
      </c>
      <c r="G116" s="173">
        <f t="shared" si="31"/>
        <v>0</v>
      </c>
      <c r="H116" s="212">
        <v>0</v>
      </c>
      <c r="I116" s="173">
        <f t="shared" si="32"/>
        <v>43010</v>
      </c>
      <c r="J116" s="199">
        <v>2000</v>
      </c>
      <c r="K116" s="206" t="s">
        <v>241</v>
      </c>
      <c r="L116" s="406"/>
      <c r="M116" s="399"/>
    </row>
    <row r="117" spans="1:13" ht="21" thickBot="1">
      <c r="A117" s="203">
        <f t="shared" si="42"/>
        <v>26740.999999999996</v>
      </c>
      <c r="B117" s="175">
        <f t="shared" si="22"/>
        <v>1240</v>
      </c>
      <c r="C117" s="191">
        <f t="shared" si="29"/>
        <v>0</v>
      </c>
      <c r="D117" s="175">
        <v>0</v>
      </c>
      <c r="E117" s="193">
        <f t="shared" si="30"/>
        <v>935.00000000000011</v>
      </c>
      <c r="F117" s="213">
        <v>40</v>
      </c>
      <c r="G117" s="191">
        <f t="shared" si="31"/>
        <v>0</v>
      </c>
      <c r="H117" s="213">
        <v>0</v>
      </c>
      <c r="I117" s="191">
        <f t="shared" si="32"/>
        <v>25805.999999999996</v>
      </c>
      <c r="J117" s="200">
        <v>1200</v>
      </c>
      <c r="K117" s="207" t="s">
        <v>362</v>
      </c>
      <c r="L117" s="407"/>
      <c r="M117" s="400"/>
    </row>
    <row r="118" spans="1:13" ht="19.5" thickBot="1">
      <c r="A118" s="204">
        <f>SUM(A98:A117)</f>
        <v>1585319.6150000002</v>
      </c>
      <c r="B118" s="204">
        <f t="shared" ref="B118:J118" si="43">SUM(B98:B117)</f>
        <v>73389</v>
      </c>
      <c r="C118" s="204">
        <f t="shared" si="43"/>
        <v>0</v>
      </c>
      <c r="D118" s="204">
        <f t="shared" si="43"/>
        <v>0</v>
      </c>
      <c r="E118" s="214">
        <f t="shared" si="43"/>
        <v>16198.875000000002</v>
      </c>
      <c r="F118" s="204">
        <f t="shared" si="43"/>
        <v>693</v>
      </c>
      <c r="G118" s="204">
        <f t="shared" si="43"/>
        <v>139038.24000000002</v>
      </c>
      <c r="H118" s="204">
        <f t="shared" si="43"/>
        <v>6196</v>
      </c>
      <c r="I118" s="204">
        <f t="shared" si="43"/>
        <v>1430082.5</v>
      </c>
      <c r="J118" s="204">
        <f t="shared" si="43"/>
        <v>66500</v>
      </c>
      <c r="K118" s="404" t="s">
        <v>72</v>
      </c>
      <c r="L118" s="404"/>
      <c r="M118" s="404"/>
    </row>
    <row r="119" spans="1:13" ht="24.75" customHeight="1">
      <c r="A119" s="25">
        <f>C119+E119+G119+I119</f>
        <v>58512.30000000001</v>
      </c>
      <c r="B119" s="26">
        <f t="shared" si="22"/>
        <v>2715</v>
      </c>
      <c r="C119" s="25">
        <f t="shared" si="29"/>
        <v>0</v>
      </c>
      <c r="D119" s="26">
        <v>0</v>
      </c>
      <c r="E119" s="192">
        <f t="shared" si="30"/>
        <v>0</v>
      </c>
      <c r="F119" s="26">
        <v>0</v>
      </c>
      <c r="G119" s="25">
        <f t="shared" si="31"/>
        <v>3029.4</v>
      </c>
      <c r="H119" s="26">
        <v>135</v>
      </c>
      <c r="I119" s="25">
        <f t="shared" si="32"/>
        <v>55482.900000000009</v>
      </c>
      <c r="J119" s="26">
        <v>2580</v>
      </c>
      <c r="K119" s="205" t="s">
        <v>242</v>
      </c>
      <c r="L119" s="416" t="s">
        <v>243</v>
      </c>
      <c r="M119" s="398">
        <v>15</v>
      </c>
    </row>
    <row r="120" spans="1:13" ht="22.5" customHeight="1">
      <c r="A120" s="173">
        <f>C120+E120+G120+I120</f>
        <v>35154.690999999999</v>
      </c>
      <c r="B120" s="174">
        <f t="shared" si="22"/>
        <v>1626.4</v>
      </c>
      <c r="C120" s="173">
        <f t="shared" si="29"/>
        <v>0</v>
      </c>
      <c r="D120" s="174">
        <v>0</v>
      </c>
      <c r="E120" s="179">
        <f t="shared" si="30"/>
        <v>0</v>
      </c>
      <c r="F120" s="174">
        <v>0</v>
      </c>
      <c r="G120" s="173">
        <f t="shared" si="31"/>
        <v>4295.0159999999996</v>
      </c>
      <c r="H120" s="174">
        <v>191.4</v>
      </c>
      <c r="I120" s="173">
        <f t="shared" si="32"/>
        <v>30859.674999999999</v>
      </c>
      <c r="J120" s="174">
        <v>1435</v>
      </c>
      <c r="K120" s="206" t="s">
        <v>244</v>
      </c>
      <c r="L120" s="418"/>
      <c r="M120" s="399"/>
    </row>
    <row r="121" spans="1:13" ht="25.5" customHeight="1">
      <c r="A121" s="173">
        <f t="shared" ref="A121:A126" si="44">C121+E121+G121+I121</f>
        <v>57289.881000000001</v>
      </c>
      <c r="B121" s="174">
        <f t="shared" si="22"/>
        <v>2635.4</v>
      </c>
      <c r="C121" s="173">
        <f t="shared" si="29"/>
        <v>1798.94</v>
      </c>
      <c r="D121" s="174">
        <v>74</v>
      </c>
      <c r="E121" s="179">
        <f t="shared" si="30"/>
        <v>0</v>
      </c>
      <c r="F121" s="174">
        <v>0</v>
      </c>
      <c r="G121" s="173">
        <f t="shared" si="31"/>
        <v>9792.8160000000007</v>
      </c>
      <c r="H121" s="174">
        <v>436.4</v>
      </c>
      <c r="I121" s="173">
        <f t="shared" si="32"/>
        <v>45698.125</v>
      </c>
      <c r="J121" s="174">
        <v>2125</v>
      </c>
      <c r="K121" s="206" t="s">
        <v>245</v>
      </c>
      <c r="L121" s="418"/>
      <c r="M121" s="399"/>
    </row>
    <row r="122" spans="1:13" ht="20.25">
      <c r="A122" s="173">
        <f t="shared" si="44"/>
        <v>31168.225000000002</v>
      </c>
      <c r="B122" s="174">
        <f t="shared" si="22"/>
        <v>1445</v>
      </c>
      <c r="C122" s="173">
        <f t="shared" si="29"/>
        <v>0</v>
      </c>
      <c r="D122" s="174">
        <v>0</v>
      </c>
      <c r="E122" s="179">
        <f t="shared" si="30"/>
        <v>0</v>
      </c>
      <c r="F122" s="174">
        <v>0</v>
      </c>
      <c r="G122" s="173">
        <f t="shared" si="31"/>
        <v>2244</v>
      </c>
      <c r="H122" s="174">
        <v>100</v>
      </c>
      <c r="I122" s="173">
        <f t="shared" si="32"/>
        <v>28924.225000000002</v>
      </c>
      <c r="J122" s="174">
        <v>1345</v>
      </c>
      <c r="K122" s="206" t="s">
        <v>246</v>
      </c>
      <c r="L122" s="418"/>
      <c r="M122" s="399"/>
    </row>
    <row r="123" spans="1:13" ht="20.25">
      <c r="A123" s="173">
        <f t="shared" si="44"/>
        <v>33338.359999999993</v>
      </c>
      <c r="B123" s="174">
        <f t="shared" si="22"/>
        <v>1536</v>
      </c>
      <c r="C123" s="173">
        <f t="shared" si="29"/>
        <v>632.06000000000017</v>
      </c>
      <c r="D123" s="174">
        <v>26</v>
      </c>
      <c r="E123" s="179">
        <f t="shared" si="30"/>
        <v>0</v>
      </c>
      <c r="F123" s="174">
        <v>0</v>
      </c>
      <c r="G123" s="173">
        <f t="shared" si="31"/>
        <v>5610</v>
      </c>
      <c r="H123" s="174">
        <v>250</v>
      </c>
      <c r="I123" s="173">
        <f t="shared" si="32"/>
        <v>27096.299999999996</v>
      </c>
      <c r="J123" s="174">
        <v>1260</v>
      </c>
      <c r="K123" s="206" t="s">
        <v>247</v>
      </c>
      <c r="L123" s="418"/>
      <c r="M123" s="399"/>
    </row>
    <row r="124" spans="1:13" ht="24" customHeight="1">
      <c r="A124" s="173">
        <f t="shared" si="44"/>
        <v>47683.12999999999</v>
      </c>
      <c r="B124" s="174">
        <f t="shared" si="22"/>
        <v>2207</v>
      </c>
      <c r="C124" s="173">
        <f t="shared" si="29"/>
        <v>0</v>
      </c>
      <c r="D124" s="174">
        <v>0</v>
      </c>
      <c r="E124" s="179">
        <f t="shared" si="30"/>
        <v>0</v>
      </c>
      <c r="F124" s="174">
        <v>0</v>
      </c>
      <c r="G124" s="173">
        <f t="shared" si="31"/>
        <v>5318.2800000000007</v>
      </c>
      <c r="H124" s="174">
        <v>237</v>
      </c>
      <c r="I124" s="173">
        <f t="shared" si="32"/>
        <v>42364.849999999991</v>
      </c>
      <c r="J124" s="174">
        <v>1970</v>
      </c>
      <c r="K124" s="206" t="s">
        <v>248</v>
      </c>
      <c r="L124" s="418"/>
      <c r="M124" s="399"/>
    </row>
    <row r="125" spans="1:13" ht="20.25">
      <c r="A125" s="173">
        <f t="shared" si="44"/>
        <v>44888.415000000001</v>
      </c>
      <c r="B125" s="174">
        <f t="shared" si="22"/>
        <v>2073</v>
      </c>
      <c r="C125" s="173">
        <f t="shared" si="29"/>
        <v>632.06000000000017</v>
      </c>
      <c r="D125" s="174">
        <v>26</v>
      </c>
      <c r="E125" s="179">
        <f t="shared" si="30"/>
        <v>0</v>
      </c>
      <c r="F125" s="174">
        <v>0</v>
      </c>
      <c r="G125" s="173">
        <f t="shared" si="31"/>
        <v>5654.880000000001</v>
      </c>
      <c r="H125" s="174">
        <v>252</v>
      </c>
      <c r="I125" s="173">
        <f t="shared" si="32"/>
        <v>38601.474999999999</v>
      </c>
      <c r="J125" s="174">
        <v>1795</v>
      </c>
      <c r="K125" s="206" t="s">
        <v>249</v>
      </c>
      <c r="L125" s="418"/>
      <c r="M125" s="399"/>
    </row>
    <row r="126" spans="1:13" ht="21" thickBot="1">
      <c r="A126" s="191">
        <f t="shared" si="44"/>
        <v>32351.000000000004</v>
      </c>
      <c r="B126" s="175">
        <f t="shared" si="22"/>
        <v>1500</v>
      </c>
      <c r="C126" s="191">
        <f t="shared" si="29"/>
        <v>0</v>
      </c>
      <c r="D126" s="175">
        <v>0</v>
      </c>
      <c r="E126" s="193">
        <f t="shared" si="30"/>
        <v>0</v>
      </c>
      <c r="F126" s="175">
        <v>0</v>
      </c>
      <c r="G126" s="191">
        <f t="shared" si="31"/>
        <v>2244</v>
      </c>
      <c r="H126" s="175">
        <v>100</v>
      </c>
      <c r="I126" s="191">
        <f t="shared" si="32"/>
        <v>30107.000000000004</v>
      </c>
      <c r="J126" s="175">
        <v>1400</v>
      </c>
      <c r="K126" s="207" t="s">
        <v>250</v>
      </c>
      <c r="L126" s="417"/>
      <c r="M126" s="399"/>
    </row>
    <row r="127" spans="1:13" ht="21" thickBot="1">
      <c r="A127" s="196">
        <f>SUM(A119:A126)</f>
        <v>340386.00199999998</v>
      </c>
      <c r="B127" s="196">
        <f t="shared" ref="B127:J127" si="45">SUM(B119:B126)</f>
        <v>15737.8</v>
      </c>
      <c r="C127" s="196">
        <f t="shared" si="45"/>
        <v>3063.0600000000004</v>
      </c>
      <c r="D127" s="196">
        <f t="shared" si="45"/>
        <v>126</v>
      </c>
      <c r="E127" s="196">
        <f t="shared" si="45"/>
        <v>0</v>
      </c>
      <c r="F127" s="196">
        <f t="shared" si="45"/>
        <v>0</v>
      </c>
      <c r="G127" s="196">
        <f t="shared" si="45"/>
        <v>38188.392000000007</v>
      </c>
      <c r="H127" s="196">
        <f t="shared" si="45"/>
        <v>1701.8</v>
      </c>
      <c r="I127" s="196">
        <f t="shared" si="45"/>
        <v>299134.55</v>
      </c>
      <c r="J127" s="196">
        <f t="shared" si="45"/>
        <v>13910</v>
      </c>
      <c r="K127" s="404" t="s">
        <v>84</v>
      </c>
      <c r="L127" s="404"/>
      <c r="M127" s="404"/>
    </row>
    <row r="128" spans="1:13" ht="20.25">
      <c r="A128" s="54">
        <f>C128+E128+G128+I128</f>
        <v>50056.159999999996</v>
      </c>
      <c r="B128" s="26">
        <f t="shared" si="22"/>
        <v>2324</v>
      </c>
      <c r="C128" s="25">
        <f t="shared" si="29"/>
        <v>0</v>
      </c>
      <c r="D128" s="26">
        <v>0</v>
      </c>
      <c r="E128" s="192">
        <f t="shared" si="30"/>
        <v>0</v>
      </c>
      <c r="F128" s="26">
        <v>0</v>
      </c>
      <c r="G128" s="25">
        <f t="shared" si="31"/>
        <v>1884.9600000000003</v>
      </c>
      <c r="H128" s="26">
        <v>84</v>
      </c>
      <c r="I128" s="25">
        <f t="shared" si="32"/>
        <v>48171.199999999997</v>
      </c>
      <c r="J128" s="26">
        <v>2240</v>
      </c>
      <c r="K128" s="205" t="s">
        <v>251</v>
      </c>
      <c r="L128" s="401" t="s">
        <v>16</v>
      </c>
      <c r="M128" s="416">
        <v>16</v>
      </c>
    </row>
    <row r="129" spans="1:20" ht="21" thickBot="1">
      <c r="A129" s="203">
        <f>C129+E129+G129+I129</f>
        <v>47516.7</v>
      </c>
      <c r="B129" s="175">
        <f t="shared" si="22"/>
        <v>2202</v>
      </c>
      <c r="C129" s="191">
        <f t="shared" si="29"/>
        <v>0</v>
      </c>
      <c r="D129" s="175">
        <v>0</v>
      </c>
      <c r="E129" s="193">
        <f t="shared" si="30"/>
        <v>0</v>
      </c>
      <c r="F129" s="175">
        <v>0</v>
      </c>
      <c r="G129" s="191">
        <f t="shared" si="31"/>
        <v>3904.56</v>
      </c>
      <c r="H129" s="175">
        <v>174</v>
      </c>
      <c r="I129" s="191">
        <f t="shared" si="32"/>
        <v>43612.14</v>
      </c>
      <c r="J129" s="175">
        <v>2028</v>
      </c>
      <c r="K129" s="207" t="s">
        <v>252</v>
      </c>
      <c r="L129" s="403"/>
      <c r="M129" s="417"/>
    </row>
    <row r="130" spans="1:20" ht="19.5" thickBot="1">
      <c r="A130" s="204">
        <f>SUM(A128:A129)</f>
        <v>97572.859999999986</v>
      </c>
      <c r="B130" s="204">
        <f t="shared" ref="B130:J130" si="46">SUM(B128:B129)</f>
        <v>4526</v>
      </c>
      <c r="C130" s="204">
        <f t="shared" si="46"/>
        <v>0</v>
      </c>
      <c r="D130" s="204">
        <f t="shared" si="46"/>
        <v>0</v>
      </c>
      <c r="E130" s="204">
        <f t="shared" si="46"/>
        <v>0</v>
      </c>
      <c r="F130" s="204">
        <f t="shared" si="46"/>
        <v>0</v>
      </c>
      <c r="G130" s="204">
        <f t="shared" si="46"/>
        <v>5789.52</v>
      </c>
      <c r="H130" s="204">
        <f t="shared" si="46"/>
        <v>258</v>
      </c>
      <c r="I130" s="204">
        <f t="shared" si="46"/>
        <v>91783.34</v>
      </c>
      <c r="J130" s="204">
        <f t="shared" si="46"/>
        <v>4268</v>
      </c>
      <c r="K130" s="404" t="s">
        <v>17</v>
      </c>
      <c r="L130" s="404"/>
      <c r="M130" s="404"/>
    </row>
    <row r="131" spans="1:20" ht="21" thickBot="1">
      <c r="A131" s="54">
        <f>C131+E131+G131+I131</f>
        <v>8602</v>
      </c>
      <c r="B131" s="26">
        <f t="shared" si="22"/>
        <v>400</v>
      </c>
      <c r="C131" s="25">
        <f t="shared" si="29"/>
        <v>0</v>
      </c>
      <c r="D131" s="26">
        <v>0</v>
      </c>
      <c r="E131" s="192">
        <f t="shared" si="30"/>
        <v>0</v>
      </c>
      <c r="F131" s="26">
        <v>0</v>
      </c>
      <c r="G131" s="25">
        <f t="shared" si="31"/>
        <v>0</v>
      </c>
      <c r="H131" s="26">
        <v>0</v>
      </c>
      <c r="I131" s="25">
        <f t="shared" si="32"/>
        <v>8602</v>
      </c>
      <c r="J131" s="26">
        <v>400</v>
      </c>
      <c r="K131" s="205" t="s">
        <v>361</v>
      </c>
      <c r="L131" s="401" t="s">
        <v>25</v>
      </c>
      <c r="M131" s="416">
        <v>17</v>
      </c>
    </row>
    <row r="132" spans="1:20" ht="21" thickBot="1">
      <c r="A132" s="203">
        <f>C132+E132+G132+I132</f>
        <v>4301</v>
      </c>
      <c r="B132" s="175">
        <f t="shared" si="22"/>
        <v>200</v>
      </c>
      <c r="C132" s="191">
        <f t="shared" si="29"/>
        <v>0</v>
      </c>
      <c r="D132" s="175">
        <v>0</v>
      </c>
      <c r="E132" s="193">
        <f t="shared" si="30"/>
        <v>0</v>
      </c>
      <c r="F132" s="175">
        <v>0</v>
      </c>
      <c r="G132" s="191">
        <f t="shared" si="31"/>
        <v>0</v>
      </c>
      <c r="H132" s="175">
        <v>0</v>
      </c>
      <c r="I132" s="191">
        <f t="shared" si="32"/>
        <v>4301</v>
      </c>
      <c r="J132" s="175">
        <v>200</v>
      </c>
      <c r="K132" s="207" t="s">
        <v>253</v>
      </c>
      <c r="L132" s="403"/>
      <c r="M132" s="417"/>
      <c r="T132" s="49"/>
    </row>
    <row r="133" spans="1:20" ht="19.5" thickBot="1">
      <c r="A133" s="204">
        <f>SUM(A131:A132)</f>
        <v>12903</v>
      </c>
      <c r="B133" s="204">
        <f t="shared" ref="B133:J133" si="47">SUM(B131:B132)</f>
        <v>600</v>
      </c>
      <c r="C133" s="204">
        <f t="shared" si="47"/>
        <v>0</v>
      </c>
      <c r="D133" s="204">
        <f t="shared" si="47"/>
        <v>0</v>
      </c>
      <c r="E133" s="204">
        <f t="shared" si="47"/>
        <v>0</v>
      </c>
      <c r="F133" s="204">
        <f t="shared" si="47"/>
        <v>0</v>
      </c>
      <c r="G133" s="204">
        <f t="shared" si="47"/>
        <v>0</v>
      </c>
      <c r="H133" s="204">
        <f t="shared" si="47"/>
        <v>0</v>
      </c>
      <c r="I133" s="204">
        <f t="shared" si="47"/>
        <v>12903</v>
      </c>
      <c r="J133" s="204">
        <f t="shared" si="47"/>
        <v>600</v>
      </c>
      <c r="K133" s="404" t="s">
        <v>254</v>
      </c>
      <c r="L133" s="404"/>
      <c r="M133" s="404"/>
      <c r="T133" s="50"/>
    </row>
    <row r="134" spans="1:20" ht="20.25">
      <c r="A134" s="54">
        <f>C134+E134+G134+I134</f>
        <v>103504.5</v>
      </c>
      <c r="B134" s="26">
        <f t="shared" ref="B134:B198" si="48">SUM(J134+H134+F134+D134)</f>
        <v>4800</v>
      </c>
      <c r="C134" s="25">
        <f t="shared" ref="C134:C198" si="49">D134*17000*1.1*1.3/1000</f>
        <v>0</v>
      </c>
      <c r="D134" s="26"/>
      <c r="E134" s="192">
        <f t="shared" ref="E134:E198" si="50">F134*17000*1.1*1.25/1000</f>
        <v>0</v>
      </c>
      <c r="F134" s="53"/>
      <c r="G134" s="25">
        <f t="shared" ref="G134:G197" si="51">H134*1.1*1.2*17000/1000</f>
        <v>6732</v>
      </c>
      <c r="H134" s="53">
        <v>300</v>
      </c>
      <c r="I134" s="25">
        <f t="shared" ref="I134:I198" si="52">J134*1.1*1.15*17000/1000</f>
        <v>96772.5</v>
      </c>
      <c r="J134" s="53">
        <v>4500</v>
      </c>
      <c r="K134" s="205" t="s">
        <v>255</v>
      </c>
      <c r="L134" s="405" t="s">
        <v>10</v>
      </c>
      <c r="M134" s="398">
        <v>18</v>
      </c>
      <c r="T134" s="50"/>
    </row>
    <row r="135" spans="1:20" ht="21" thickBot="1">
      <c r="A135" s="202">
        <f t="shared" ref="A135:A152" si="53">C135+E135+G135+I135</f>
        <v>26928</v>
      </c>
      <c r="B135" s="174">
        <f t="shared" si="48"/>
        <v>1240</v>
      </c>
      <c r="C135" s="173">
        <f t="shared" si="49"/>
        <v>0</v>
      </c>
      <c r="D135" s="174">
        <v>0</v>
      </c>
      <c r="E135" s="179">
        <f t="shared" si="50"/>
        <v>935.00000000000011</v>
      </c>
      <c r="F135" s="199">
        <v>40</v>
      </c>
      <c r="G135" s="173">
        <f t="shared" si="51"/>
        <v>4488</v>
      </c>
      <c r="H135" s="199">
        <v>200</v>
      </c>
      <c r="I135" s="173">
        <f t="shared" si="52"/>
        <v>21505</v>
      </c>
      <c r="J135" s="199">
        <v>1000</v>
      </c>
      <c r="K135" s="206" t="s">
        <v>256</v>
      </c>
      <c r="L135" s="406"/>
      <c r="M135" s="399"/>
      <c r="T135" s="51"/>
    </row>
    <row r="136" spans="1:20" ht="20.25">
      <c r="A136" s="202">
        <f t="shared" si="53"/>
        <v>59980.249999999993</v>
      </c>
      <c r="B136" s="174">
        <f t="shared" si="48"/>
        <v>2775</v>
      </c>
      <c r="C136" s="173">
        <f t="shared" si="49"/>
        <v>0</v>
      </c>
      <c r="D136" s="174">
        <v>0</v>
      </c>
      <c r="E136" s="179">
        <f t="shared" si="50"/>
        <v>1168.7500000000002</v>
      </c>
      <c r="F136" s="199">
        <v>50</v>
      </c>
      <c r="G136" s="173">
        <f t="shared" si="51"/>
        <v>5049</v>
      </c>
      <c r="H136" s="199">
        <v>225</v>
      </c>
      <c r="I136" s="173">
        <f t="shared" si="52"/>
        <v>53762.499999999993</v>
      </c>
      <c r="J136" s="199">
        <v>2500</v>
      </c>
      <c r="K136" s="206" t="s">
        <v>257</v>
      </c>
      <c r="L136" s="406"/>
      <c r="M136" s="399"/>
    </row>
    <row r="137" spans="1:20" ht="20.25">
      <c r="A137" s="202">
        <f t="shared" si="53"/>
        <v>58811.499999999993</v>
      </c>
      <c r="B137" s="174">
        <f t="shared" si="48"/>
        <v>2725</v>
      </c>
      <c r="C137" s="173">
        <f t="shared" si="49"/>
        <v>0</v>
      </c>
      <c r="D137" s="174">
        <v>0</v>
      </c>
      <c r="E137" s="179">
        <f t="shared" si="50"/>
        <v>0</v>
      </c>
      <c r="F137" s="199">
        <v>0</v>
      </c>
      <c r="G137" s="173">
        <f t="shared" si="51"/>
        <v>5049</v>
      </c>
      <c r="H137" s="199">
        <v>225</v>
      </c>
      <c r="I137" s="173">
        <f t="shared" si="52"/>
        <v>53762.499999999993</v>
      </c>
      <c r="J137" s="199">
        <v>2500</v>
      </c>
      <c r="K137" s="206" t="s">
        <v>258</v>
      </c>
      <c r="L137" s="406"/>
      <c r="M137" s="399"/>
    </row>
    <row r="138" spans="1:20" ht="20.25">
      <c r="A138" s="202">
        <f t="shared" si="53"/>
        <v>33042.9</v>
      </c>
      <c r="B138" s="174">
        <f t="shared" si="48"/>
        <v>1535</v>
      </c>
      <c r="C138" s="173">
        <f t="shared" si="49"/>
        <v>0</v>
      </c>
      <c r="D138" s="174">
        <v>0</v>
      </c>
      <c r="E138" s="179">
        <f t="shared" si="50"/>
        <v>0</v>
      </c>
      <c r="F138" s="212">
        <v>0</v>
      </c>
      <c r="G138" s="173">
        <f t="shared" si="51"/>
        <v>785.39999999999986</v>
      </c>
      <c r="H138" s="212">
        <v>35</v>
      </c>
      <c r="I138" s="173">
        <f t="shared" si="52"/>
        <v>32257.500000000004</v>
      </c>
      <c r="J138" s="199">
        <v>1500</v>
      </c>
      <c r="K138" s="206" t="s">
        <v>259</v>
      </c>
      <c r="L138" s="406"/>
      <c r="M138" s="399"/>
    </row>
    <row r="139" spans="1:20" ht="20.25">
      <c r="A139" s="202">
        <f t="shared" si="53"/>
        <v>32257.500000000004</v>
      </c>
      <c r="B139" s="174">
        <f t="shared" si="48"/>
        <v>1500</v>
      </c>
      <c r="C139" s="173">
        <f t="shared" si="49"/>
        <v>0</v>
      </c>
      <c r="D139" s="174">
        <v>0</v>
      </c>
      <c r="E139" s="179">
        <f t="shared" si="50"/>
        <v>0</v>
      </c>
      <c r="F139" s="212">
        <v>0</v>
      </c>
      <c r="G139" s="173">
        <f t="shared" si="51"/>
        <v>0</v>
      </c>
      <c r="H139" s="212">
        <v>0</v>
      </c>
      <c r="I139" s="173">
        <f t="shared" si="52"/>
        <v>32257.500000000004</v>
      </c>
      <c r="J139" s="199">
        <v>1500</v>
      </c>
      <c r="K139" s="206" t="s">
        <v>260</v>
      </c>
      <c r="L139" s="406"/>
      <c r="M139" s="399"/>
    </row>
    <row r="140" spans="1:20" ht="20.25">
      <c r="A140" s="202">
        <f t="shared" si="53"/>
        <v>104673.25</v>
      </c>
      <c r="B140" s="174">
        <f t="shared" si="48"/>
        <v>4829</v>
      </c>
      <c r="C140" s="173">
        <f t="shared" si="49"/>
        <v>0</v>
      </c>
      <c r="D140" s="174">
        <v>0</v>
      </c>
      <c r="E140" s="179">
        <f t="shared" si="50"/>
        <v>1262.2500000000002</v>
      </c>
      <c r="F140" s="212">
        <v>54</v>
      </c>
      <c r="G140" s="173">
        <f t="shared" si="51"/>
        <v>17391.000000000004</v>
      </c>
      <c r="H140" s="212">
        <v>775</v>
      </c>
      <c r="I140" s="173">
        <f t="shared" si="52"/>
        <v>86020</v>
      </c>
      <c r="J140" s="199">
        <v>4000</v>
      </c>
      <c r="K140" s="206" t="s">
        <v>261</v>
      </c>
      <c r="L140" s="406"/>
      <c r="M140" s="399"/>
    </row>
    <row r="141" spans="1:20" ht="20.25">
      <c r="A141" s="202">
        <f t="shared" si="53"/>
        <v>34277.100000000006</v>
      </c>
      <c r="B141" s="174">
        <f t="shared" si="48"/>
        <v>1590</v>
      </c>
      <c r="C141" s="173">
        <f t="shared" si="49"/>
        <v>0</v>
      </c>
      <c r="D141" s="174">
        <v>0</v>
      </c>
      <c r="E141" s="179">
        <f t="shared" si="50"/>
        <v>0</v>
      </c>
      <c r="F141" s="212">
        <v>0</v>
      </c>
      <c r="G141" s="173">
        <f t="shared" si="51"/>
        <v>2019.6000000000001</v>
      </c>
      <c r="H141" s="212">
        <v>90</v>
      </c>
      <c r="I141" s="173">
        <f t="shared" si="52"/>
        <v>32257.500000000004</v>
      </c>
      <c r="J141" s="199">
        <v>1500</v>
      </c>
      <c r="K141" s="206" t="s">
        <v>262</v>
      </c>
      <c r="L141" s="406"/>
      <c r="M141" s="399"/>
    </row>
    <row r="142" spans="1:20" ht="20.25">
      <c r="A142" s="202">
        <f>C142+E142+G142+I142</f>
        <v>112704.89999999998</v>
      </c>
      <c r="B142" s="174">
        <f t="shared" si="48"/>
        <v>5220</v>
      </c>
      <c r="C142" s="173">
        <f t="shared" si="49"/>
        <v>0</v>
      </c>
      <c r="D142" s="174">
        <v>0</v>
      </c>
      <c r="E142" s="179">
        <f t="shared" si="50"/>
        <v>233.75000000000003</v>
      </c>
      <c r="F142" s="212">
        <v>10</v>
      </c>
      <c r="G142" s="173">
        <f t="shared" si="51"/>
        <v>10322.4</v>
      </c>
      <c r="H142" s="212">
        <v>460</v>
      </c>
      <c r="I142" s="173">
        <f t="shared" si="52"/>
        <v>102148.74999999999</v>
      </c>
      <c r="J142" s="199">
        <v>4750</v>
      </c>
      <c r="K142" s="206" t="s">
        <v>263</v>
      </c>
      <c r="L142" s="406"/>
      <c r="M142" s="399"/>
    </row>
    <row r="143" spans="1:20" ht="20.25">
      <c r="A143" s="202">
        <f t="shared" si="53"/>
        <v>88497.75</v>
      </c>
      <c r="B143" s="174">
        <f t="shared" si="48"/>
        <v>4100</v>
      </c>
      <c r="C143" s="173">
        <f t="shared" si="49"/>
        <v>0</v>
      </c>
      <c r="D143" s="174">
        <v>0</v>
      </c>
      <c r="E143" s="179">
        <f t="shared" si="50"/>
        <v>0</v>
      </c>
      <c r="F143" s="212">
        <v>0</v>
      </c>
      <c r="G143" s="173">
        <f t="shared" si="51"/>
        <v>7854.0000000000009</v>
      </c>
      <c r="H143" s="212">
        <v>350</v>
      </c>
      <c r="I143" s="173">
        <f t="shared" si="52"/>
        <v>80643.75</v>
      </c>
      <c r="J143" s="174">
        <v>3750</v>
      </c>
      <c r="K143" s="206" t="s">
        <v>264</v>
      </c>
      <c r="L143" s="406"/>
      <c r="M143" s="399"/>
    </row>
    <row r="144" spans="1:20" ht="20.25">
      <c r="A144" s="202">
        <f t="shared" si="53"/>
        <v>58717.999999999993</v>
      </c>
      <c r="B144" s="174">
        <f t="shared" si="48"/>
        <v>2720</v>
      </c>
      <c r="C144" s="173">
        <f t="shared" si="49"/>
        <v>0</v>
      </c>
      <c r="D144" s="174">
        <v>0</v>
      </c>
      <c r="E144" s="179">
        <f t="shared" si="50"/>
        <v>467.50000000000006</v>
      </c>
      <c r="F144" s="212">
        <v>20</v>
      </c>
      <c r="G144" s="173">
        <f t="shared" si="51"/>
        <v>4488</v>
      </c>
      <c r="H144" s="212">
        <v>200</v>
      </c>
      <c r="I144" s="173">
        <f t="shared" si="52"/>
        <v>53762.499999999993</v>
      </c>
      <c r="J144" s="174">
        <v>2500</v>
      </c>
      <c r="K144" s="206" t="s">
        <v>265</v>
      </c>
      <c r="L144" s="406"/>
      <c r="M144" s="399"/>
    </row>
    <row r="145" spans="1:13" ht="20.25">
      <c r="A145" s="202">
        <f t="shared" si="53"/>
        <v>59138.750000000007</v>
      </c>
      <c r="B145" s="174">
        <f t="shared" si="48"/>
        <v>2750</v>
      </c>
      <c r="C145" s="173">
        <f t="shared" si="49"/>
        <v>0</v>
      </c>
      <c r="D145" s="174">
        <v>0</v>
      </c>
      <c r="E145" s="179">
        <f t="shared" si="50"/>
        <v>0</v>
      </c>
      <c r="F145" s="212">
        <v>0</v>
      </c>
      <c r="G145" s="173">
        <f t="shared" si="51"/>
        <v>0</v>
      </c>
      <c r="H145" s="212">
        <v>0</v>
      </c>
      <c r="I145" s="173">
        <f t="shared" si="52"/>
        <v>59138.750000000007</v>
      </c>
      <c r="J145" s="174">
        <v>2750</v>
      </c>
      <c r="K145" s="206" t="s">
        <v>266</v>
      </c>
      <c r="L145" s="406"/>
      <c r="M145" s="399"/>
    </row>
    <row r="146" spans="1:13" ht="20.25">
      <c r="A146" s="202">
        <f t="shared" si="53"/>
        <v>81999.5</v>
      </c>
      <c r="B146" s="174">
        <f t="shared" si="48"/>
        <v>3800</v>
      </c>
      <c r="C146" s="173">
        <f t="shared" si="49"/>
        <v>0</v>
      </c>
      <c r="D146" s="174">
        <v>0</v>
      </c>
      <c r="E146" s="179">
        <f t="shared" si="50"/>
        <v>0</v>
      </c>
      <c r="F146" s="212">
        <v>0</v>
      </c>
      <c r="G146" s="173">
        <f t="shared" si="51"/>
        <v>6732</v>
      </c>
      <c r="H146" s="212">
        <v>300</v>
      </c>
      <c r="I146" s="173">
        <f t="shared" si="52"/>
        <v>75267.5</v>
      </c>
      <c r="J146" s="174">
        <v>3500</v>
      </c>
      <c r="K146" s="206" t="s">
        <v>267</v>
      </c>
      <c r="L146" s="406"/>
      <c r="M146" s="399"/>
    </row>
    <row r="147" spans="1:13" ht="20.25">
      <c r="A147" s="202">
        <f t="shared" si="53"/>
        <v>47498</v>
      </c>
      <c r="B147" s="174">
        <f t="shared" si="48"/>
        <v>2200</v>
      </c>
      <c r="C147" s="173">
        <f t="shared" si="49"/>
        <v>0</v>
      </c>
      <c r="D147" s="174">
        <v>0</v>
      </c>
      <c r="E147" s="179">
        <f t="shared" si="50"/>
        <v>0</v>
      </c>
      <c r="F147" s="212">
        <v>0</v>
      </c>
      <c r="G147" s="173">
        <f t="shared" si="51"/>
        <v>4488</v>
      </c>
      <c r="H147" s="212">
        <v>200</v>
      </c>
      <c r="I147" s="173">
        <f t="shared" si="52"/>
        <v>43010</v>
      </c>
      <c r="J147" s="174">
        <v>2000</v>
      </c>
      <c r="K147" s="206" t="s">
        <v>268</v>
      </c>
      <c r="L147" s="406"/>
      <c r="M147" s="399"/>
    </row>
    <row r="148" spans="1:13" ht="20.25">
      <c r="A148" s="202">
        <f t="shared" si="53"/>
        <v>37984.375</v>
      </c>
      <c r="B148" s="174">
        <f t="shared" si="48"/>
        <v>1752</v>
      </c>
      <c r="C148" s="173">
        <f t="shared" si="49"/>
        <v>0</v>
      </c>
      <c r="D148" s="174">
        <v>0</v>
      </c>
      <c r="E148" s="179">
        <f t="shared" si="50"/>
        <v>1799.875</v>
      </c>
      <c r="F148" s="215">
        <v>77</v>
      </c>
      <c r="G148" s="173">
        <f t="shared" si="51"/>
        <v>3927.0000000000005</v>
      </c>
      <c r="H148" s="215">
        <v>175</v>
      </c>
      <c r="I148" s="173">
        <f t="shared" si="52"/>
        <v>32257.500000000004</v>
      </c>
      <c r="J148" s="174">
        <v>1500</v>
      </c>
      <c r="K148" s="206" t="s">
        <v>269</v>
      </c>
      <c r="L148" s="406"/>
      <c r="M148" s="399"/>
    </row>
    <row r="149" spans="1:13" ht="20.25">
      <c r="A149" s="202">
        <f t="shared" si="53"/>
        <v>85646</v>
      </c>
      <c r="B149" s="174">
        <f t="shared" si="48"/>
        <v>3960</v>
      </c>
      <c r="C149" s="173">
        <f t="shared" si="49"/>
        <v>0</v>
      </c>
      <c r="D149" s="174">
        <v>0</v>
      </c>
      <c r="E149" s="179">
        <f t="shared" si="50"/>
        <v>1402.5</v>
      </c>
      <c r="F149" s="215">
        <v>60</v>
      </c>
      <c r="G149" s="173">
        <f t="shared" si="51"/>
        <v>8976</v>
      </c>
      <c r="H149" s="215">
        <v>400</v>
      </c>
      <c r="I149" s="173">
        <f t="shared" si="52"/>
        <v>75267.5</v>
      </c>
      <c r="J149" s="174">
        <v>3500</v>
      </c>
      <c r="K149" s="206" t="s">
        <v>270</v>
      </c>
      <c r="L149" s="406"/>
      <c r="M149" s="399"/>
    </row>
    <row r="150" spans="1:13" ht="20.25">
      <c r="A150" s="202">
        <f t="shared" si="53"/>
        <v>53762.499999999993</v>
      </c>
      <c r="B150" s="174">
        <f t="shared" si="48"/>
        <v>2500</v>
      </c>
      <c r="C150" s="173">
        <f t="shared" si="49"/>
        <v>0</v>
      </c>
      <c r="D150" s="174">
        <v>0</v>
      </c>
      <c r="E150" s="179">
        <f t="shared" si="50"/>
        <v>0</v>
      </c>
      <c r="F150" s="215">
        <v>0</v>
      </c>
      <c r="G150" s="173">
        <f t="shared" si="51"/>
        <v>0</v>
      </c>
      <c r="H150" s="215">
        <v>0</v>
      </c>
      <c r="I150" s="173">
        <f t="shared" si="52"/>
        <v>53762.499999999993</v>
      </c>
      <c r="J150" s="174">
        <v>2500</v>
      </c>
      <c r="K150" s="206" t="s">
        <v>271</v>
      </c>
      <c r="L150" s="406"/>
      <c r="M150" s="399"/>
    </row>
    <row r="151" spans="1:13" ht="20.25">
      <c r="A151" s="202">
        <f t="shared" si="53"/>
        <v>64571.099999999991</v>
      </c>
      <c r="B151" s="174">
        <f t="shared" si="48"/>
        <v>2981</v>
      </c>
      <c r="C151" s="173">
        <f t="shared" si="49"/>
        <v>0</v>
      </c>
      <c r="D151" s="174">
        <v>0</v>
      </c>
      <c r="E151" s="179">
        <f t="shared" si="50"/>
        <v>374</v>
      </c>
      <c r="F151" s="215">
        <v>16</v>
      </c>
      <c r="G151" s="173">
        <f t="shared" si="51"/>
        <v>10434.600000000002</v>
      </c>
      <c r="H151" s="215">
        <v>465</v>
      </c>
      <c r="I151" s="173">
        <f t="shared" si="52"/>
        <v>53762.499999999993</v>
      </c>
      <c r="J151" s="174">
        <v>2500</v>
      </c>
      <c r="K151" s="206" t="s">
        <v>272</v>
      </c>
      <c r="L151" s="406"/>
      <c r="M151" s="399"/>
    </row>
    <row r="152" spans="1:13" ht="21" thickBot="1">
      <c r="A152" s="203">
        <f t="shared" si="53"/>
        <v>46376</v>
      </c>
      <c r="B152" s="175">
        <f t="shared" si="48"/>
        <v>2150</v>
      </c>
      <c r="C152" s="191">
        <f t="shared" si="49"/>
        <v>0</v>
      </c>
      <c r="D152" s="175">
        <v>0</v>
      </c>
      <c r="E152" s="193">
        <f t="shared" si="50"/>
        <v>0</v>
      </c>
      <c r="F152" s="216"/>
      <c r="G152" s="191">
        <f t="shared" si="51"/>
        <v>3366</v>
      </c>
      <c r="H152" s="216">
        <v>150</v>
      </c>
      <c r="I152" s="191">
        <f t="shared" si="52"/>
        <v>43010</v>
      </c>
      <c r="J152" s="175">
        <v>2000</v>
      </c>
      <c r="K152" s="207" t="s">
        <v>273</v>
      </c>
      <c r="L152" s="407"/>
      <c r="M152" s="400"/>
    </row>
    <row r="153" spans="1:13" ht="19.5" thickBot="1">
      <c r="A153" s="204">
        <f>SUM(A134:A152)</f>
        <v>1190371.875</v>
      </c>
      <c r="B153" s="204">
        <f t="shared" ref="B153:J153" si="54">SUM(B134:B152)</f>
        <v>55127</v>
      </c>
      <c r="C153" s="204">
        <f t="shared" si="54"/>
        <v>0</v>
      </c>
      <c r="D153" s="204">
        <f t="shared" si="54"/>
        <v>0</v>
      </c>
      <c r="E153" s="204">
        <f t="shared" si="54"/>
        <v>7643.6250000000009</v>
      </c>
      <c r="F153" s="204">
        <f t="shared" si="54"/>
        <v>327</v>
      </c>
      <c r="G153" s="204">
        <f t="shared" si="54"/>
        <v>102102.00000000001</v>
      </c>
      <c r="H153" s="204">
        <f t="shared" si="54"/>
        <v>4550</v>
      </c>
      <c r="I153" s="204">
        <f t="shared" si="54"/>
        <v>1080626.25</v>
      </c>
      <c r="J153" s="204">
        <f t="shared" si="54"/>
        <v>50250</v>
      </c>
      <c r="K153" s="404" t="s">
        <v>11</v>
      </c>
      <c r="L153" s="404"/>
      <c r="M153" s="404"/>
    </row>
    <row r="154" spans="1:13" ht="20.25">
      <c r="A154" s="25">
        <f>C154+E154+G154+I154</f>
        <v>76688.7</v>
      </c>
      <c r="B154" s="26">
        <f t="shared" si="48"/>
        <v>3556</v>
      </c>
      <c r="C154" s="25">
        <f t="shared" si="49"/>
        <v>0</v>
      </c>
      <c r="D154" s="26">
        <v>0</v>
      </c>
      <c r="E154" s="192">
        <f t="shared" si="50"/>
        <v>374</v>
      </c>
      <c r="F154" s="26">
        <v>16</v>
      </c>
      <c r="G154" s="25">
        <f t="shared" si="51"/>
        <v>4488</v>
      </c>
      <c r="H154" s="26">
        <v>200</v>
      </c>
      <c r="I154" s="25">
        <f t="shared" si="52"/>
        <v>71826.7</v>
      </c>
      <c r="J154" s="26">
        <v>3340</v>
      </c>
      <c r="K154" s="205" t="s">
        <v>274</v>
      </c>
      <c r="L154" s="405" t="s">
        <v>49</v>
      </c>
      <c r="M154" s="398">
        <v>19</v>
      </c>
    </row>
    <row r="155" spans="1:13" ht="20.25">
      <c r="A155" s="173">
        <f>C155+E155+G155+I155</f>
        <v>24637.25</v>
      </c>
      <c r="B155" s="174">
        <f t="shared" si="48"/>
        <v>1138</v>
      </c>
      <c r="C155" s="173">
        <f t="shared" si="49"/>
        <v>0</v>
      </c>
      <c r="D155" s="174">
        <v>0</v>
      </c>
      <c r="E155" s="179">
        <f t="shared" si="50"/>
        <v>187</v>
      </c>
      <c r="F155" s="174">
        <v>8</v>
      </c>
      <c r="G155" s="173">
        <f t="shared" si="51"/>
        <v>3590.4</v>
      </c>
      <c r="H155" s="174">
        <v>160</v>
      </c>
      <c r="I155" s="173">
        <f t="shared" si="52"/>
        <v>20859.849999999999</v>
      </c>
      <c r="J155" s="174">
        <v>970</v>
      </c>
      <c r="K155" s="206" t="s">
        <v>275</v>
      </c>
      <c r="L155" s="406"/>
      <c r="M155" s="399"/>
    </row>
    <row r="156" spans="1:13" ht="20.25">
      <c r="A156" s="173">
        <f t="shared" ref="A156:A157" si="55">C156+E156+G156+I156</f>
        <v>41649.574999999997</v>
      </c>
      <c r="B156" s="174">
        <f t="shared" si="48"/>
        <v>1920</v>
      </c>
      <c r="C156" s="173">
        <f t="shared" si="49"/>
        <v>1093.9500000000003</v>
      </c>
      <c r="D156" s="174">
        <v>45</v>
      </c>
      <c r="E156" s="179">
        <f t="shared" si="50"/>
        <v>0</v>
      </c>
      <c r="F156" s="174">
        <v>0</v>
      </c>
      <c r="G156" s="173">
        <f t="shared" si="51"/>
        <v>5610</v>
      </c>
      <c r="H156" s="174">
        <v>250</v>
      </c>
      <c r="I156" s="173">
        <f t="shared" si="52"/>
        <v>34945.625</v>
      </c>
      <c r="J156" s="174">
        <v>1625</v>
      </c>
      <c r="K156" s="206" t="s">
        <v>276</v>
      </c>
      <c r="L156" s="406"/>
      <c r="M156" s="399"/>
    </row>
    <row r="157" spans="1:13" ht="21" thickBot="1">
      <c r="A157" s="191">
        <f t="shared" si="55"/>
        <v>34533.29</v>
      </c>
      <c r="B157" s="175">
        <f t="shared" si="48"/>
        <v>1602</v>
      </c>
      <c r="C157" s="191">
        <f t="shared" si="49"/>
        <v>0</v>
      </c>
      <c r="D157" s="175">
        <v>0</v>
      </c>
      <c r="E157" s="193">
        <f t="shared" si="50"/>
        <v>93.5</v>
      </c>
      <c r="F157" s="175">
        <v>4</v>
      </c>
      <c r="G157" s="191">
        <f t="shared" si="51"/>
        <v>1795.2</v>
      </c>
      <c r="H157" s="175">
        <v>80</v>
      </c>
      <c r="I157" s="191">
        <f t="shared" si="52"/>
        <v>32644.59</v>
      </c>
      <c r="J157" s="175">
        <v>1518</v>
      </c>
      <c r="K157" s="207" t="s">
        <v>277</v>
      </c>
      <c r="L157" s="407"/>
      <c r="M157" s="399"/>
    </row>
    <row r="158" spans="1:13" ht="21" thickBot="1">
      <c r="A158" s="196">
        <f>SUM(A154:A157)</f>
        <v>177508.815</v>
      </c>
      <c r="B158" s="196">
        <f t="shared" ref="B158:I158" si="56">SUM(B154:B157)</f>
        <v>8216</v>
      </c>
      <c r="C158" s="196">
        <f t="shared" si="56"/>
        <v>1093.9500000000003</v>
      </c>
      <c r="D158" s="196">
        <f t="shared" si="56"/>
        <v>45</v>
      </c>
      <c r="E158" s="196">
        <f t="shared" si="56"/>
        <v>654.5</v>
      </c>
      <c r="F158" s="196">
        <f t="shared" si="56"/>
        <v>28</v>
      </c>
      <c r="G158" s="196">
        <f t="shared" si="56"/>
        <v>15483.6</v>
      </c>
      <c r="H158" s="196">
        <f t="shared" si="56"/>
        <v>690</v>
      </c>
      <c r="I158" s="196">
        <f t="shared" si="56"/>
        <v>160276.76499999998</v>
      </c>
      <c r="J158" s="196">
        <f>SUM(J154:J157)</f>
        <v>7453</v>
      </c>
      <c r="K158" s="404" t="s">
        <v>85</v>
      </c>
      <c r="L158" s="404"/>
      <c r="M158" s="404"/>
    </row>
    <row r="159" spans="1:13" ht="20.25">
      <c r="A159" s="54">
        <f>C159+E159+G159+I159</f>
        <v>9677.25</v>
      </c>
      <c r="B159" s="26">
        <f t="shared" si="48"/>
        <v>450</v>
      </c>
      <c r="C159" s="25">
        <f t="shared" si="49"/>
        <v>0</v>
      </c>
      <c r="D159" s="26">
        <v>0</v>
      </c>
      <c r="E159" s="192">
        <f t="shared" si="50"/>
        <v>0</v>
      </c>
      <c r="F159" s="26">
        <v>0</v>
      </c>
      <c r="G159" s="25">
        <f t="shared" si="51"/>
        <v>0</v>
      </c>
      <c r="H159" s="26">
        <v>0</v>
      </c>
      <c r="I159" s="25">
        <f t="shared" si="52"/>
        <v>9677.25</v>
      </c>
      <c r="J159" s="26">
        <v>450</v>
      </c>
      <c r="K159" s="205" t="s">
        <v>278</v>
      </c>
      <c r="L159" s="405" t="s">
        <v>279</v>
      </c>
      <c r="M159" s="398">
        <v>20</v>
      </c>
    </row>
    <row r="160" spans="1:13" ht="21" thickBot="1">
      <c r="A160" s="203">
        <f>C160+E160+G160+I160</f>
        <v>16640.195000000003</v>
      </c>
      <c r="B160" s="175">
        <f t="shared" si="48"/>
        <v>768</v>
      </c>
      <c r="C160" s="191">
        <f t="shared" si="49"/>
        <v>0</v>
      </c>
      <c r="D160" s="175">
        <v>0</v>
      </c>
      <c r="E160" s="193">
        <f t="shared" si="50"/>
        <v>350.625</v>
      </c>
      <c r="F160" s="175">
        <v>15</v>
      </c>
      <c r="G160" s="191">
        <f t="shared" si="51"/>
        <v>2311.3200000000002</v>
      </c>
      <c r="H160" s="175">
        <v>103</v>
      </c>
      <c r="I160" s="191">
        <f t="shared" si="52"/>
        <v>13978.250000000002</v>
      </c>
      <c r="J160" s="175">
        <v>650</v>
      </c>
      <c r="K160" s="207" t="s">
        <v>280</v>
      </c>
      <c r="L160" s="407"/>
      <c r="M160" s="399"/>
    </row>
    <row r="161" spans="1:13" ht="19.5" thickBot="1">
      <c r="A161" s="204">
        <f>SUM(A159:A160)</f>
        <v>26317.445000000003</v>
      </c>
      <c r="B161" s="204">
        <f t="shared" ref="B161:J161" si="57">SUM(B159:B160)</f>
        <v>1218</v>
      </c>
      <c r="C161" s="204">
        <f t="shared" si="57"/>
        <v>0</v>
      </c>
      <c r="D161" s="204">
        <f t="shared" si="57"/>
        <v>0</v>
      </c>
      <c r="E161" s="204">
        <f t="shared" si="57"/>
        <v>350.625</v>
      </c>
      <c r="F161" s="204">
        <f t="shared" si="57"/>
        <v>15</v>
      </c>
      <c r="G161" s="204">
        <f t="shared" si="57"/>
        <v>2311.3200000000002</v>
      </c>
      <c r="H161" s="204">
        <f t="shared" si="57"/>
        <v>103</v>
      </c>
      <c r="I161" s="204">
        <f t="shared" si="57"/>
        <v>23655.5</v>
      </c>
      <c r="J161" s="204">
        <f t="shared" si="57"/>
        <v>1100</v>
      </c>
      <c r="K161" s="404" t="s">
        <v>73</v>
      </c>
      <c r="L161" s="404"/>
      <c r="M161" s="404"/>
    </row>
    <row r="162" spans="1:13" ht="21" thickBot="1">
      <c r="A162" s="25">
        <f>C162+E162+G162+I162</f>
        <v>99007.150000000009</v>
      </c>
      <c r="B162" s="26">
        <f t="shared" si="48"/>
        <v>4544</v>
      </c>
      <c r="C162" s="25">
        <f t="shared" si="49"/>
        <v>10137.270000000002</v>
      </c>
      <c r="D162" s="26">
        <v>417</v>
      </c>
      <c r="E162" s="192">
        <f t="shared" si="50"/>
        <v>0</v>
      </c>
      <c r="F162" s="26">
        <v>0</v>
      </c>
      <c r="G162" s="25">
        <f t="shared" si="51"/>
        <v>2849.8800000000006</v>
      </c>
      <c r="H162" s="26">
        <v>127</v>
      </c>
      <c r="I162" s="25">
        <f t="shared" si="52"/>
        <v>86020</v>
      </c>
      <c r="J162" s="26">
        <v>4000</v>
      </c>
      <c r="K162" s="205" t="s">
        <v>281</v>
      </c>
      <c r="L162" s="412" t="s">
        <v>27</v>
      </c>
      <c r="M162" s="398">
        <v>21</v>
      </c>
    </row>
    <row r="163" spans="1:13" ht="21" thickBot="1">
      <c r="A163" s="173">
        <f t="shared" ref="A163:A172" si="58">C163+E163+G163+I163</f>
        <v>24553.1</v>
      </c>
      <c r="B163" s="174">
        <f t="shared" si="48"/>
        <v>1140</v>
      </c>
      <c r="C163" s="173">
        <f t="shared" si="49"/>
        <v>0</v>
      </c>
      <c r="D163" s="174">
        <v>0</v>
      </c>
      <c r="E163" s="179">
        <f t="shared" si="50"/>
        <v>0</v>
      </c>
      <c r="F163" s="174">
        <v>0</v>
      </c>
      <c r="G163" s="173">
        <f t="shared" si="51"/>
        <v>897.6</v>
      </c>
      <c r="H163" s="174">
        <v>40</v>
      </c>
      <c r="I163" s="173">
        <f t="shared" si="52"/>
        <v>23655.5</v>
      </c>
      <c r="J163" s="174">
        <v>1100</v>
      </c>
      <c r="K163" s="206" t="s">
        <v>282</v>
      </c>
      <c r="L163" s="412"/>
      <c r="M163" s="399"/>
    </row>
    <row r="164" spans="1:13" ht="21" thickBot="1">
      <c r="A164" s="173">
        <f t="shared" si="58"/>
        <v>67850.14499999999</v>
      </c>
      <c r="B164" s="174">
        <f t="shared" si="48"/>
        <v>3102</v>
      </c>
      <c r="C164" s="173">
        <f t="shared" si="49"/>
        <v>5883.02</v>
      </c>
      <c r="D164" s="174">
        <v>242</v>
      </c>
      <c r="E164" s="179">
        <f t="shared" si="50"/>
        <v>0</v>
      </c>
      <c r="F164" s="174">
        <v>0</v>
      </c>
      <c r="G164" s="173">
        <f t="shared" si="51"/>
        <v>11107.8</v>
      </c>
      <c r="H164" s="174">
        <v>495</v>
      </c>
      <c r="I164" s="173">
        <f t="shared" si="52"/>
        <v>50859.324999999997</v>
      </c>
      <c r="J164" s="174">
        <v>2365</v>
      </c>
      <c r="K164" s="206" t="s">
        <v>283</v>
      </c>
      <c r="L164" s="412"/>
      <c r="M164" s="399"/>
    </row>
    <row r="165" spans="1:13" ht="21" thickBot="1">
      <c r="A165" s="173">
        <f>C165+E165+G165+I165</f>
        <v>17671.5</v>
      </c>
      <c r="B165" s="174">
        <f t="shared" si="48"/>
        <v>820</v>
      </c>
      <c r="C165" s="173">
        <f t="shared" si="49"/>
        <v>0</v>
      </c>
      <c r="D165" s="174">
        <v>0</v>
      </c>
      <c r="E165" s="179">
        <f t="shared" si="50"/>
        <v>0</v>
      </c>
      <c r="F165" s="174">
        <v>0</v>
      </c>
      <c r="G165" s="173">
        <f t="shared" si="51"/>
        <v>897.6</v>
      </c>
      <c r="H165" s="174">
        <v>40</v>
      </c>
      <c r="I165" s="173">
        <f t="shared" si="52"/>
        <v>16773.900000000001</v>
      </c>
      <c r="J165" s="174">
        <v>780</v>
      </c>
      <c r="K165" s="206" t="s">
        <v>284</v>
      </c>
      <c r="L165" s="412"/>
      <c r="M165" s="399"/>
    </row>
    <row r="166" spans="1:13" ht="21" thickBot="1">
      <c r="A166" s="173">
        <f t="shared" si="58"/>
        <v>100587.3</v>
      </c>
      <c r="B166" s="174">
        <f t="shared" si="48"/>
        <v>4645</v>
      </c>
      <c r="C166" s="173">
        <f t="shared" si="49"/>
        <v>3038.75</v>
      </c>
      <c r="D166" s="174">
        <v>125</v>
      </c>
      <c r="E166" s="179">
        <f t="shared" si="50"/>
        <v>0</v>
      </c>
      <c r="F166" s="174">
        <v>0</v>
      </c>
      <c r="G166" s="173">
        <f t="shared" si="51"/>
        <v>8302.8000000000011</v>
      </c>
      <c r="H166" s="174">
        <v>370</v>
      </c>
      <c r="I166" s="173">
        <f t="shared" si="52"/>
        <v>89245.75</v>
      </c>
      <c r="J166" s="174">
        <v>4150</v>
      </c>
      <c r="K166" s="206" t="s">
        <v>285</v>
      </c>
      <c r="L166" s="412"/>
      <c r="M166" s="399"/>
    </row>
    <row r="167" spans="1:13" ht="21" thickBot="1">
      <c r="A167" s="173">
        <f t="shared" si="58"/>
        <v>78011.725000000006</v>
      </c>
      <c r="B167" s="174">
        <f t="shared" si="48"/>
        <v>3535</v>
      </c>
      <c r="C167" s="173">
        <f t="shared" si="49"/>
        <v>1215.5000000000002</v>
      </c>
      <c r="D167" s="174">
        <v>50</v>
      </c>
      <c r="E167" s="179">
        <f t="shared" si="50"/>
        <v>2337.5000000000005</v>
      </c>
      <c r="F167" s="174">
        <v>100</v>
      </c>
      <c r="G167" s="173">
        <f t="shared" si="51"/>
        <v>39943.200000000004</v>
      </c>
      <c r="H167" s="174">
        <v>1780</v>
      </c>
      <c r="I167" s="173">
        <f t="shared" si="52"/>
        <v>34515.525000000001</v>
      </c>
      <c r="J167" s="174">
        <v>1605</v>
      </c>
      <c r="K167" s="206" t="s">
        <v>286</v>
      </c>
      <c r="L167" s="412"/>
      <c r="M167" s="399"/>
    </row>
    <row r="168" spans="1:13" ht="21" thickBot="1">
      <c r="A168" s="173">
        <f t="shared" si="58"/>
        <v>44807.07</v>
      </c>
      <c r="B168" s="174">
        <f t="shared" si="48"/>
        <v>2079</v>
      </c>
      <c r="C168" s="173">
        <f t="shared" si="49"/>
        <v>0</v>
      </c>
      <c r="D168" s="174">
        <v>0</v>
      </c>
      <c r="E168" s="179">
        <f t="shared" si="50"/>
        <v>0</v>
      </c>
      <c r="F168" s="174">
        <v>0</v>
      </c>
      <c r="G168" s="173">
        <f t="shared" si="51"/>
        <v>2356.2000000000003</v>
      </c>
      <c r="H168" s="174">
        <v>105</v>
      </c>
      <c r="I168" s="173">
        <f t="shared" si="52"/>
        <v>42450.87</v>
      </c>
      <c r="J168" s="174">
        <v>1974</v>
      </c>
      <c r="K168" s="206" t="s">
        <v>287</v>
      </c>
      <c r="L168" s="412"/>
      <c r="M168" s="399"/>
    </row>
    <row r="169" spans="1:13" ht="21" thickBot="1">
      <c r="A169" s="173">
        <f t="shared" si="58"/>
        <v>10752.5</v>
      </c>
      <c r="B169" s="174">
        <f t="shared" si="48"/>
        <v>500</v>
      </c>
      <c r="C169" s="173">
        <f t="shared" si="49"/>
        <v>0</v>
      </c>
      <c r="D169" s="174">
        <v>0</v>
      </c>
      <c r="E169" s="179">
        <f t="shared" si="50"/>
        <v>0</v>
      </c>
      <c r="F169" s="174">
        <v>0</v>
      </c>
      <c r="G169" s="173">
        <f t="shared" si="51"/>
        <v>0</v>
      </c>
      <c r="H169" s="174">
        <v>0</v>
      </c>
      <c r="I169" s="173">
        <f t="shared" si="52"/>
        <v>10752.5</v>
      </c>
      <c r="J169" s="174">
        <v>500</v>
      </c>
      <c r="K169" s="206" t="s">
        <v>367</v>
      </c>
      <c r="L169" s="412"/>
      <c r="M169" s="399"/>
    </row>
    <row r="170" spans="1:13" ht="21" thickBot="1">
      <c r="A170" s="173">
        <f t="shared" si="58"/>
        <v>35530</v>
      </c>
      <c r="B170" s="174">
        <f t="shared" si="48"/>
        <v>1650</v>
      </c>
      <c r="C170" s="173">
        <f t="shared" si="49"/>
        <v>0</v>
      </c>
      <c r="D170" s="174">
        <v>0</v>
      </c>
      <c r="E170" s="179">
        <f t="shared" si="50"/>
        <v>0</v>
      </c>
      <c r="F170" s="174">
        <v>0</v>
      </c>
      <c r="G170" s="173">
        <f t="shared" si="51"/>
        <v>1122</v>
      </c>
      <c r="H170" s="174">
        <v>50</v>
      </c>
      <c r="I170" s="173">
        <f t="shared" si="52"/>
        <v>34408</v>
      </c>
      <c r="J170" s="174">
        <v>1600</v>
      </c>
      <c r="K170" s="206" t="s">
        <v>369</v>
      </c>
      <c r="L170" s="412"/>
      <c r="M170" s="399"/>
    </row>
    <row r="171" spans="1:13" ht="21" thickBot="1">
      <c r="A171" s="173">
        <f t="shared" si="58"/>
        <v>84385.62</v>
      </c>
      <c r="B171" s="174">
        <f t="shared" si="48"/>
        <v>3908</v>
      </c>
      <c r="C171" s="173">
        <f t="shared" si="49"/>
        <v>1944.8000000000004</v>
      </c>
      <c r="D171" s="174">
        <v>80</v>
      </c>
      <c r="E171" s="179">
        <f t="shared" si="50"/>
        <v>0</v>
      </c>
      <c r="F171" s="174">
        <v>0</v>
      </c>
      <c r="G171" s="173">
        <f t="shared" si="51"/>
        <v>2872.32</v>
      </c>
      <c r="H171" s="174">
        <v>128</v>
      </c>
      <c r="I171" s="173">
        <f t="shared" si="52"/>
        <v>79568.5</v>
      </c>
      <c r="J171" s="174">
        <v>3700</v>
      </c>
      <c r="K171" s="206" t="s">
        <v>368</v>
      </c>
      <c r="L171" s="412"/>
      <c r="M171" s="399"/>
    </row>
    <row r="172" spans="1:13" ht="21" thickBot="1">
      <c r="A172" s="191">
        <f t="shared" si="58"/>
        <v>26364.195000000003</v>
      </c>
      <c r="B172" s="175">
        <f t="shared" si="48"/>
        <v>1220</v>
      </c>
      <c r="C172" s="191">
        <f t="shared" si="49"/>
        <v>0</v>
      </c>
      <c r="D172" s="175">
        <v>0</v>
      </c>
      <c r="E172" s="193">
        <f t="shared" si="50"/>
        <v>0</v>
      </c>
      <c r="F172" s="175">
        <v>0</v>
      </c>
      <c r="G172" s="191">
        <f t="shared" si="51"/>
        <v>3074.28</v>
      </c>
      <c r="H172" s="175">
        <v>137</v>
      </c>
      <c r="I172" s="191">
        <f t="shared" si="52"/>
        <v>23289.915000000005</v>
      </c>
      <c r="J172" s="175">
        <v>1083</v>
      </c>
      <c r="K172" s="207" t="s">
        <v>288</v>
      </c>
      <c r="L172" s="412"/>
      <c r="M172" s="400"/>
    </row>
    <row r="173" spans="1:13" ht="21" thickBot="1">
      <c r="A173" s="196">
        <f>SUM(A162:A172)</f>
        <v>589520.30500000005</v>
      </c>
      <c r="B173" s="196">
        <f t="shared" ref="B173:J173" si="59">SUM(B162:B172)</f>
        <v>27143</v>
      </c>
      <c r="C173" s="196">
        <f t="shared" si="59"/>
        <v>22219.34</v>
      </c>
      <c r="D173" s="196">
        <f t="shared" si="59"/>
        <v>914</v>
      </c>
      <c r="E173" s="196">
        <f t="shared" si="59"/>
        <v>2337.5000000000005</v>
      </c>
      <c r="F173" s="196">
        <f t="shared" si="59"/>
        <v>100</v>
      </c>
      <c r="G173" s="196">
        <f t="shared" si="59"/>
        <v>73423.680000000008</v>
      </c>
      <c r="H173" s="196">
        <f t="shared" si="59"/>
        <v>3272</v>
      </c>
      <c r="I173" s="196">
        <f t="shared" si="59"/>
        <v>491539.78499999997</v>
      </c>
      <c r="J173" s="196">
        <f t="shared" si="59"/>
        <v>22857</v>
      </c>
      <c r="K173" s="404" t="s">
        <v>86</v>
      </c>
      <c r="L173" s="404"/>
      <c r="M173" s="404"/>
    </row>
    <row r="174" spans="1:13" ht="22.5" customHeight="1">
      <c r="A174" s="54">
        <f>C174+E174+G174+I174</f>
        <v>96964.174999999988</v>
      </c>
      <c r="B174" s="26">
        <f t="shared" si="48"/>
        <v>4492</v>
      </c>
      <c r="C174" s="25">
        <f t="shared" si="49"/>
        <v>0</v>
      </c>
      <c r="D174" s="26">
        <v>0</v>
      </c>
      <c r="E174" s="192">
        <f t="shared" si="50"/>
        <v>631.12500000000011</v>
      </c>
      <c r="F174" s="26">
        <v>27</v>
      </c>
      <c r="G174" s="25">
        <f t="shared" si="51"/>
        <v>7517.4000000000005</v>
      </c>
      <c r="H174" s="26">
        <v>335</v>
      </c>
      <c r="I174" s="25">
        <f t="shared" si="52"/>
        <v>88815.65</v>
      </c>
      <c r="J174" s="26">
        <v>4130</v>
      </c>
      <c r="K174" s="205" t="s">
        <v>289</v>
      </c>
      <c r="L174" s="401" t="s">
        <v>290</v>
      </c>
      <c r="M174" s="413">
        <v>22</v>
      </c>
    </row>
    <row r="175" spans="1:13" ht="24.75" customHeight="1">
      <c r="A175" s="202">
        <f>C175+E175+G175+I175</f>
        <v>10752.5</v>
      </c>
      <c r="B175" s="174">
        <f t="shared" si="48"/>
        <v>500</v>
      </c>
      <c r="C175" s="173">
        <f t="shared" si="49"/>
        <v>0</v>
      </c>
      <c r="D175" s="174">
        <v>0</v>
      </c>
      <c r="E175" s="179">
        <f t="shared" si="50"/>
        <v>0</v>
      </c>
      <c r="F175" s="174">
        <v>0</v>
      </c>
      <c r="G175" s="173">
        <f t="shared" si="51"/>
        <v>0</v>
      </c>
      <c r="H175" s="215">
        <v>0</v>
      </c>
      <c r="I175" s="173">
        <f t="shared" si="52"/>
        <v>10752.5</v>
      </c>
      <c r="J175" s="174">
        <v>500</v>
      </c>
      <c r="K175" s="206" t="s">
        <v>374</v>
      </c>
      <c r="L175" s="402"/>
      <c r="M175" s="414"/>
    </row>
    <row r="176" spans="1:13" ht="21" thickBot="1">
      <c r="A176" s="203">
        <f t="shared" ref="A176" si="60">C176+E176+G176+I176</f>
        <v>22743.875</v>
      </c>
      <c r="B176" s="175">
        <f t="shared" si="48"/>
        <v>1055</v>
      </c>
      <c r="C176" s="191">
        <f t="shared" si="49"/>
        <v>0</v>
      </c>
      <c r="D176" s="175">
        <v>0</v>
      </c>
      <c r="E176" s="193">
        <f t="shared" si="50"/>
        <v>116.87500000000001</v>
      </c>
      <c r="F176" s="175">
        <v>5</v>
      </c>
      <c r="G176" s="191">
        <f t="shared" si="51"/>
        <v>1122</v>
      </c>
      <c r="H176" s="216">
        <v>50</v>
      </c>
      <c r="I176" s="191">
        <f t="shared" si="52"/>
        <v>21505</v>
      </c>
      <c r="J176" s="175">
        <v>1000</v>
      </c>
      <c r="K176" s="207" t="s">
        <v>291</v>
      </c>
      <c r="L176" s="403"/>
      <c r="M176" s="415"/>
    </row>
    <row r="177" spans="1:13" ht="19.5" thickBot="1">
      <c r="A177" s="204">
        <f>SUM(A174:A176)</f>
        <v>130460.54999999999</v>
      </c>
      <c r="B177" s="204">
        <f t="shared" ref="B177:J177" si="61">SUM(B174:B176)</f>
        <v>6047</v>
      </c>
      <c r="C177" s="204">
        <f t="shared" si="61"/>
        <v>0</v>
      </c>
      <c r="D177" s="204">
        <f t="shared" si="61"/>
        <v>0</v>
      </c>
      <c r="E177" s="204">
        <f t="shared" si="61"/>
        <v>748.00000000000011</v>
      </c>
      <c r="F177" s="204">
        <f t="shared" si="61"/>
        <v>32</v>
      </c>
      <c r="G177" s="204">
        <f t="shared" si="61"/>
        <v>8639.4000000000015</v>
      </c>
      <c r="H177" s="204">
        <f t="shared" si="61"/>
        <v>385</v>
      </c>
      <c r="I177" s="204">
        <f t="shared" si="61"/>
        <v>121073.15</v>
      </c>
      <c r="J177" s="204">
        <f t="shared" si="61"/>
        <v>5630</v>
      </c>
      <c r="K177" s="404" t="s">
        <v>292</v>
      </c>
      <c r="L177" s="404"/>
      <c r="M177" s="404"/>
    </row>
    <row r="178" spans="1:13" ht="20.25">
      <c r="A178" s="25">
        <f>C178+E178+G178+I178</f>
        <v>43132.484999999993</v>
      </c>
      <c r="B178" s="26">
        <f t="shared" si="48"/>
        <v>2001</v>
      </c>
      <c r="C178" s="25">
        <f t="shared" si="49"/>
        <v>0</v>
      </c>
      <c r="D178" s="26">
        <v>0</v>
      </c>
      <c r="E178" s="192">
        <f t="shared" si="50"/>
        <v>0</v>
      </c>
      <c r="F178" s="26">
        <v>0</v>
      </c>
      <c r="G178" s="25">
        <f t="shared" si="51"/>
        <v>2423.52</v>
      </c>
      <c r="H178" s="26">
        <v>108</v>
      </c>
      <c r="I178" s="25">
        <f t="shared" si="52"/>
        <v>40708.964999999997</v>
      </c>
      <c r="J178" s="26">
        <v>1893</v>
      </c>
      <c r="K178" s="205" t="s">
        <v>371</v>
      </c>
      <c r="L178" s="405" t="s">
        <v>12</v>
      </c>
      <c r="M178" s="398">
        <v>23</v>
      </c>
    </row>
    <row r="179" spans="1:13" ht="20.25">
      <c r="A179" s="173">
        <f t="shared" ref="A179:A192" si="62">C179+E179+G179+I179</f>
        <v>16085.74</v>
      </c>
      <c r="B179" s="174">
        <f t="shared" si="48"/>
        <v>748</v>
      </c>
      <c r="C179" s="173">
        <f t="shared" si="49"/>
        <v>0</v>
      </c>
      <c r="D179" s="174">
        <v>0</v>
      </c>
      <c r="E179" s="179">
        <f t="shared" si="50"/>
        <v>0</v>
      </c>
      <c r="F179" s="174">
        <v>0</v>
      </c>
      <c r="G179" s="173">
        <f t="shared" si="51"/>
        <v>0</v>
      </c>
      <c r="H179" s="174">
        <v>0</v>
      </c>
      <c r="I179" s="173">
        <f t="shared" si="52"/>
        <v>16085.74</v>
      </c>
      <c r="J179" s="174">
        <v>748</v>
      </c>
      <c r="K179" s="206" t="s">
        <v>372</v>
      </c>
      <c r="L179" s="406"/>
      <c r="M179" s="399"/>
    </row>
    <row r="180" spans="1:13" ht="20.25">
      <c r="A180" s="173">
        <f t="shared" si="62"/>
        <v>17698.615000000002</v>
      </c>
      <c r="B180" s="174">
        <f t="shared" si="48"/>
        <v>823</v>
      </c>
      <c r="C180" s="173">
        <f t="shared" si="49"/>
        <v>0</v>
      </c>
      <c r="D180" s="174">
        <v>0</v>
      </c>
      <c r="E180" s="179">
        <f t="shared" si="50"/>
        <v>0</v>
      </c>
      <c r="F180" s="174">
        <v>0</v>
      </c>
      <c r="G180" s="173">
        <f t="shared" si="51"/>
        <v>0</v>
      </c>
      <c r="H180" s="174">
        <v>0</v>
      </c>
      <c r="I180" s="173">
        <f t="shared" si="52"/>
        <v>17698.615000000002</v>
      </c>
      <c r="J180" s="174">
        <v>823</v>
      </c>
      <c r="K180" s="206" t="s">
        <v>373</v>
      </c>
      <c r="L180" s="406"/>
      <c r="M180" s="399"/>
    </row>
    <row r="181" spans="1:13" ht="20.25">
      <c r="A181" s="173">
        <f t="shared" si="62"/>
        <v>137888.19</v>
      </c>
      <c r="B181" s="174">
        <f t="shared" si="48"/>
        <v>6367</v>
      </c>
      <c r="C181" s="173">
        <f t="shared" si="49"/>
        <v>0</v>
      </c>
      <c r="D181" s="174">
        <v>0</v>
      </c>
      <c r="E181" s="179">
        <f t="shared" si="50"/>
        <v>0</v>
      </c>
      <c r="F181" s="174">
        <v>0</v>
      </c>
      <c r="G181" s="173">
        <f t="shared" si="51"/>
        <v>23180.520000000004</v>
      </c>
      <c r="H181" s="174">
        <v>1033</v>
      </c>
      <c r="I181" s="173">
        <f t="shared" si="52"/>
        <v>114707.67</v>
      </c>
      <c r="J181" s="174">
        <v>5334</v>
      </c>
      <c r="K181" s="206" t="s">
        <v>293</v>
      </c>
      <c r="L181" s="406"/>
      <c r="M181" s="399"/>
    </row>
    <row r="182" spans="1:13" ht="20.25">
      <c r="A182" s="173">
        <f t="shared" si="62"/>
        <v>102273.105</v>
      </c>
      <c r="B182" s="174">
        <f t="shared" si="48"/>
        <v>4700</v>
      </c>
      <c r="C182" s="173">
        <f t="shared" si="49"/>
        <v>2333.7600000000007</v>
      </c>
      <c r="D182" s="174">
        <v>96</v>
      </c>
      <c r="E182" s="179">
        <f t="shared" si="50"/>
        <v>420.75</v>
      </c>
      <c r="F182" s="174">
        <v>18</v>
      </c>
      <c r="G182" s="173">
        <f t="shared" si="51"/>
        <v>21519.96</v>
      </c>
      <c r="H182" s="174">
        <v>959</v>
      </c>
      <c r="I182" s="173">
        <f t="shared" si="52"/>
        <v>77998.634999999995</v>
      </c>
      <c r="J182" s="174">
        <v>3627</v>
      </c>
      <c r="K182" s="206" t="s">
        <v>294</v>
      </c>
      <c r="L182" s="406"/>
      <c r="M182" s="399"/>
    </row>
    <row r="183" spans="1:13" ht="20.25">
      <c r="A183" s="173">
        <f t="shared" si="62"/>
        <v>132189.36499999999</v>
      </c>
      <c r="B183" s="174">
        <f t="shared" si="48"/>
        <v>6081</v>
      </c>
      <c r="C183" s="173">
        <f t="shared" si="49"/>
        <v>5615.61</v>
      </c>
      <c r="D183" s="174">
        <v>231</v>
      </c>
      <c r="E183" s="179">
        <f t="shared" si="50"/>
        <v>327.25000000000006</v>
      </c>
      <c r="F183" s="174">
        <v>14</v>
      </c>
      <c r="G183" s="173">
        <f t="shared" si="51"/>
        <v>17839.8</v>
      </c>
      <c r="H183" s="174">
        <v>795</v>
      </c>
      <c r="I183" s="173">
        <f t="shared" si="52"/>
        <v>108406.705</v>
      </c>
      <c r="J183" s="174">
        <v>5041</v>
      </c>
      <c r="K183" s="206" t="s">
        <v>295</v>
      </c>
      <c r="L183" s="406"/>
      <c r="M183" s="399"/>
    </row>
    <row r="184" spans="1:13" ht="20.25">
      <c r="A184" s="173">
        <f t="shared" si="62"/>
        <v>87545.919999999984</v>
      </c>
      <c r="B184" s="174">
        <f t="shared" si="48"/>
        <v>4012</v>
      </c>
      <c r="C184" s="173">
        <f t="shared" si="49"/>
        <v>1458.6</v>
      </c>
      <c r="D184" s="174">
        <v>60</v>
      </c>
      <c r="E184" s="179">
        <f t="shared" si="50"/>
        <v>187</v>
      </c>
      <c r="F184" s="174">
        <v>8</v>
      </c>
      <c r="G184" s="173">
        <f t="shared" si="51"/>
        <v>26030.400000000001</v>
      </c>
      <c r="H184" s="174">
        <v>1160</v>
      </c>
      <c r="I184" s="173">
        <f t="shared" si="52"/>
        <v>59869.919999999991</v>
      </c>
      <c r="J184" s="174">
        <v>2784</v>
      </c>
      <c r="K184" s="206" t="s">
        <v>296</v>
      </c>
      <c r="L184" s="406"/>
      <c r="M184" s="399"/>
    </row>
    <row r="185" spans="1:13" ht="20.25">
      <c r="A185" s="173">
        <f t="shared" si="62"/>
        <v>51395.079999999994</v>
      </c>
      <c r="B185" s="174">
        <f t="shared" si="48"/>
        <v>2374</v>
      </c>
      <c r="C185" s="173">
        <f t="shared" si="49"/>
        <v>923.78</v>
      </c>
      <c r="D185" s="174">
        <v>38</v>
      </c>
      <c r="E185" s="179">
        <f t="shared" si="50"/>
        <v>0</v>
      </c>
      <c r="F185" s="174">
        <v>0</v>
      </c>
      <c r="G185" s="173">
        <f t="shared" si="51"/>
        <v>5654.880000000001</v>
      </c>
      <c r="H185" s="174">
        <v>252</v>
      </c>
      <c r="I185" s="173">
        <f t="shared" si="52"/>
        <v>44816.419999999991</v>
      </c>
      <c r="J185" s="174">
        <v>2084</v>
      </c>
      <c r="K185" s="206" t="s">
        <v>297</v>
      </c>
      <c r="L185" s="406"/>
      <c r="M185" s="399"/>
    </row>
    <row r="186" spans="1:13" ht="20.25">
      <c r="A186" s="173">
        <f>C186+E186+G186+I186</f>
        <v>22106.205000000002</v>
      </c>
      <c r="B186" s="174">
        <f t="shared" si="48"/>
        <v>1027</v>
      </c>
      <c r="C186" s="173">
        <f t="shared" si="49"/>
        <v>0</v>
      </c>
      <c r="D186" s="174">
        <v>0</v>
      </c>
      <c r="E186" s="179">
        <f t="shared" si="50"/>
        <v>257.12500000000006</v>
      </c>
      <c r="F186" s="174">
        <v>11</v>
      </c>
      <c r="G186" s="173">
        <f t="shared" si="51"/>
        <v>0</v>
      </c>
      <c r="H186" s="174">
        <v>0</v>
      </c>
      <c r="I186" s="173">
        <f t="shared" si="52"/>
        <v>21849.08</v>
      </c>
      <c r="J186" s="174">
        <v>1016</v>
      </c>
      <c r="K186" s="206" t="s">
        <v>298</v>
      </c>
      <c r="L186" s="406"/>
      <c r="M186" s="399"/>
    </row>
    <row r="187" spans="1:13" ht="20.25">
      <c r="A187" s="173">
        <f t="shared" si="62"/>
        <v>6967.62</v>
      </c>
      <c r="B187" s="174">
        <f t="shared" si="48"/>
        <v>324</v>
      </c>
      <c r="C187" s="173">
        <f t="shared" si="49"/>
        <v>0</v>
      </c>
      <c r="D187" s="174">
        <v>0</v>
      </c>
      <c r="E187" s="179">
        <f t="shared" si="50"/>
        <v>0</v>
      </c>
      <c r="F187" s="174">
        <v>0</v>
      </c>
      <c r="G187" s="173">
        <f t="shared" si="51"/>
        <v>0</v>
      </c>
      <c r="H187" s="174">
        <v>0</v>
      </c>
      <c r="I187" s="173">
        <f t="shared" si="52"/>
        <v>6967.62</v>
      </c>
      <c r="J187" s="174">
        <v>324</v>
      </c>
      <c r="K187" s="206" t="s">
        <v>299</v>
      </c>
      <c r="L187" s="406"/>
      <c r="M187" s="399"/>
    </row>
    <row r="188" spans="1:13" ht="20.25">
      <c r="A188" s="173">
        <f t="shared" si="62"/>
        <v>28577.339999999997</v>
      </c>
      <c r="B188" s="174">
        <f t="shared" si="48"/>
        <v>1326</v>
      </c>
      <c r="C188" s="173">
        <f t="shared" si="49"/>
        <v>0</v>
      </c>
      <c r="D188" s="174">
        <v>0</v>
      </c>
      <c r="E188" s="179">
        <f t="shared" si="50"/>
        <v>0</v>
      </c>
      <c r="F188" s="174">
        <v>0</v>
      </c>
      <c r="G188" s="173">
        <f t="shared" si="51"/>
        <v>1481.04</v>
      </c>
      <c r="H188" s="174">
        <v>66</v>
      </c>
      <c r="I188" s="173">
        <f t="shared" si="52"/>
        <v>27096.299999999996</v>
      </c>
      <c r="J188" s="174">
        <v>1260</v>
      </c>
      <c r="K188" s="206" t="s">
        <v>300</v>
      </c>
      <c r="L188" s="406"/>
      <c r="M188" s="399"/>
    </row>
    <row r="189" spans="1:13" ht="20.25">
      <c r="A189" s="173">
        <f t="shared" si="62"/>
        <v>56534.307499999995</v>
      </c>
      <c r="B189" s="174">
        <f t="shared" si="48"/>
        <v>2622.5</v>
      </c>
      <c r="C189" s="173">
        <f t="shared" si="49"/>
        <v>0</v>
      </c>
      <c r="D189" s="174">
        <v>0</v>
      </c>
      <c r="E189" s="179">
        <f t="shared" si="50"/>
        <v>549.31250000000011</v>
      </c>
      <c r="F189" s="174">
        <v>23.5</v>
      </c>
      <c r="G189" s="173">
        <f t="shared" si="51"/>
        <v>2244</v>
      </c>
      <c r="H189" s="174">
        <v>100</v>
      </c>
      <c r="I189" s="173">
        <f t="shared" si="52"/>
        <v>53740.994999999995</v>
      </c>
      <c r="J189" s="174">
        <v>2499</v>
      </c>
      <c r="K189" s="206" t="s">
        <v>301</v>
      </c>
      <c r="L189" s="406"/>
      <c r="M189" s="399"/>
    </row>
    <row r="190" spans="1:13" ht="20.25">
      <c r="A190" s="173">
        <f t="shared" si="62"/>
        <v>85374.85</v>
      </c>
      <c r="B190" s="174">
        <f t="shared" si="48"/>
        <v>3949</v>
      </c>
      <c r="C190" s="173">
        <f t="shared" si="49"/>
        <v>0</v>
      </c>
      <c r="D190" s="174">
        <v>0</v>
      </c>
      <c r="E190" s="179">
        <f t="shared" si="50"/>
        <v>0</v>
      </c>
      <c r="F190" s="174">
        <v>0</v>
      </c>
      <c r="G190" s="173">
        <f t="shared" si="51"/>
        <v>10838.520000000002</v>
      </c>
      <c r="H190" s="174">
        <v>483</v>
      </c>
      <c r="I190" s="173">
        <f t="shared" si="52"/>
        <v>74536.33</v>
      </c>
      <c r="J190" s="174">
        <v>3466</v>
      </c>
      <c r="K190" s="206" t="s">
        <v>302</v>
      </c>
      <c r="L190" s="406"/>
      <c r="M190" s="399"/>
    </row>
    <row r="191" spans="1:13" ht="20.25">
      <c r="A191" s="173">
        <f t="shared" si="62"/>
        <v>35747.854999999996</v>
      </c>
      <c r="B191" s="174">
        <f t="shared" si="48"/>
        <v>1661</v>
      </c>
      <c r="C191" s="173">
        <f t="shared" si="49"/>
        <v>0</v>
      </c>
      <c r="D191" s="174">
        <v>0</v>
      </c>
      <c r="E191" s="179">
        <f t="shared" si="50"/>
        <v>0</v>
      </c>
      <c r="F191" s="174">
        <v>0</v>
      </c>
      <c r="G191" s="173">
        <f t="shared" si="51"/>
        <v>673.2</v>
      </c>
      <c r="H191" s="174">
        <v>30</v>
      </c>
      <c r="I191" s="173">
        <f t="shared" si="52"/>
        <v>35074.654999999999</v>
      </c>
      <c r="J191" s="174">
        <v>1631</v>
      </c>
      <c r="K191" s="206" t="s">
        <v>303</v>
      </c>
      <c r="L191" s="406"/>
      <c r="M191" s="399"/>
    </row>
    <row r="192" spans="1:13" ht="21" thickBot="1">
      <c r="A192" s="191">
        <f t="shared" si="62"/>
        <v>16021.225000000002</v>
      </c>
      <c r="B192" s="175">
        <f t="shared" si="48"/>
        <v>745</v>
      </c>
      <c r="C192" s="191">
        <f t="shared" si="49"/>
        <v>0</v>
      </c>
      <c r="D192" s="175">
        <v>0</v>
      </c>
      <c r="E192" s="193">
        <f t="shared" si="50"/>
        <v>0</v>
      </c>
      <c r="F192" s="175">
        <v>0</v>
      </c>
      <c r="G192" s="191">
        <f t="shared" si="51"/>
        <v>0</v>
      </c>
      <c r="H192" s="175">
        <v>0</v>
      </c>
      <c r="I192" s="191">
        <f t="shared" si="52"/>
        <v>16021.225000000002</v>
      </c>
      <c r="J192" s="175">
        <v>745</v>
      </c>
      <c r="K192" s="207" t="s">
        <v>304</v>
      </c>
      <c r="L192" s="407"/>
      <c r="M192" s="399"/>
    </row>
    <row r="193" spans="1:13" ht="21" thickBot="1">
      <c r="A193" s="196">
        <f>SUM(A178:A192)</f>
        <v>839537.90249999973</v>
      </c>
      <c r="B193" s="196">
        <f t="shared" ref="B193:J193" si="63">SUM(B178:B192)</f>
        <v>38760.5</v>
      </c>
      <c r="C193" s="196">
        <f t="shared" si="63"/>
        <v>10331.750000000002</v>
      </c>
      <c r="D193" s="196">
        <f t="shared" si="63"/>
        <v>425</v>
      </c>
      <c r="E193" s="196">
        <f t="shared" si="63"/>
        <v>1741.4375</v>
      </c>
      <c r="F193" s="196">
        <f t="shared" si="63"/>
        <v>74.5</v>
      </c>
      <c r="G193" s="196">
        <f t="shared" si="63"/>
        <v>111885.84000000001</v>
      </c>
      <c r="H193" s="196">
        <f t="shared" si="63"/>
        <v>4986</v>
      </c>
      <c r="I193" s="196">
        <f t="shared" si="63"/>
        <v>715578.875</v>
      </c>
      <c r="J193" s="196">
        <f t="shared" si="63"/>
        <v>33275</v>
      </c>
      <c r="K193" s="404" t="s">
        <v>87</v>
      </c>
      <c r="L193" s="404"/>
      <c r="M193" s="404"/>
    </row>
    <row r="194" spans="1:13" ht="21" customHeight="1" thickBot="1">
      <c r="A194" s="25">
        <f>C194+E194+G194+I194</f>
        <v>35286.9</v>
      </c>
      <c r="B194" s="26">
        <f t="shared" si="48"/>
        <v>1635</v>
      </c>
      <c r="C194" s="25">
        <f t="shared" si="49"/>
        <v>0</v>
      </c>
      <c r="D194" s="26">
        <v>0</v>
      </c>
      <c r="E194" s="192">
        <f t="shared" si="50"/>
        <v>0</v>
      </c>
      <c r="F194" s="26">
        <v>0</v>
      </c>
      <c r="G194" s="25">
        <f t="shared" si="51"/>
        <v>3029.4</v>
      </c>
      <c r="H194" s="26">
        <v>135</v>
      </c>
      <c r="I194" s="25">
        <f t="shared" si="52"/>
        <v>32257.500000000004</v>
      </c>
      <c r="J194" s="26">
        <v>1500</v>
      </c>
      <c r="K194" s="205" t="s">
        <v>305</v>
      </c>
      <c r="L194" s="405" t="s">
        <v>306</v>
      </c>
      <c r="M194" s="411">
        <v>24</v>
      </c>
    </row>
    <row r="195" spans="1:13" ht="21" thickBot="1">
      <c r="A195" s="173">
        <f>C195+E195+G195+I195</f>
        <v>66880.55</v>
      </c>
      <c r="B195" s="174">
        <f t="shared" si="48"/>
        <v>3095</v>
      </c>
      <c r="C195" s="173">
        <f t="shared" si="49"/>
        <v>0</v>
      </c>
      <c r="D195" s="174">
        <v>0</v>
      </c>
      <c r="E195" s="179">
        <f t="shared" si="50"/>
        <v>0</v>
      </c>
      <c r="F195" s="174">
        <v>0</v>
      </c>
      <c r="G195" s="173">
        <f t="shared" si="51"/>
        <v>7741.8000000000011</v>
      </c>
      <c r="H195" s="174">
        <v>345</v>
      </c>
      <c r="I195" s="173">
        <f t="shared" si="52"/>
        <v>59138.750000000007</v>
      </c>
      <c r="J195" s="174">
        <v>2750</v>
      </c>
      <c r="K195" s="206" t="s">
        <v>307</v>
      </c>
      <c r="L195" s="406"/>
      <c r="M195" s="411"/>
    </row>
    <row r="196" spans="1:13" ht="21" thickBot="1">
      <c r="A196" s="173">
        <f t="shared" ref="A196:A199" si="64">C196+E196+G196+I196</f>
        <v>43776.7</v>
      </c>
      <c r="B196" s="174">
        <f t="shared" si="48"/>
        <v>2030</v>
      </c>
      <c r="C196" s="173">
        <f t="shared" si="49"/>
        <v>0</v>
      </c>
      <c r="D196" s="174">
        <v>0</v>
      </c>
      <c r="E196" s="179">
        <f t="shared" si="50"/>
        <v>0</v>
      </c>
      <c r="F196" s="174">
        <v>0</v>
      </c>
      <c r="G196" s="173">
        <f t="shared" si="51"/>
        <v>2917.2</v>
      </c>
      <c r="H196" s="174">
        <v>130</v>
      </c>
      <c r="I196" s="173">
        <f t="shared" si="52"/>
        <v>40859.5</v>
      </c>
      <c r="J196" s="174">
        <v>1900</v>
      </c>
      <c r="K196" s="206" t="s">
        <v>308</v>
      </c>
      <c r="L196" s="406"/>
      <c r="M196" s="411"/>
    </row>
    <row r="197" spans="1:13" ht="21" thickBot="1">
      <c r="A197" s="173">
        <f t="shared" si="64"/>
        <v>50097.3</v>
      </c>
      <c r="B197" s="174">
        <f t="shared" si="48"/>
        <v>2320</v>
      </c>
      <c r="C197" s="173">
        <f t="shared" si="49"/>
        <v>0</v>
      </c>
      <c r="D197" s="174">
        <v>0</v>
      </c>
      <c r="E197" s="179">
        <f t="shared" si="50"/>
        <v>0</v>
      </c>
      <c r="F197" s="174">
        <v>0</v>
      </c>
      <c r="G197" s="173">
        <f t="shared" si="51"/>
        <v>4936.8000000000011</v>
      </c>
      <c r="H197" s="174">
        <v>220</v>
      </c>
      <c r="I197" s="173">
        <f t="shared" si="52"/>
        <v>45160.5</v>
      </c>
      <c r="J197" s="174">
        <v>2100</v>
      </c>
      <c r="K197" s="206" t="s">
        <v>309</v>
      </c>
      <c r="L197" s="406"/>
      <c r="M197" s="411"/>
    </row>
    <row r="198" spans="1:13" ht="21" thickBot="1">
      <c r="A198" s="173">
        <f t="shared" si="64"/>
        <v>15053.500000000002</v>
      </c>
      <c r="B198" s="239">
        <f t="shared" si="48"/>
        <v>700</v>
      </c>
      <c r="C198" s="238">
        <f t="shared" si="49"/>
        <v>0</v>
      </c>
      <c r="D198" s="239">
        <v>0</v>
      </c>
      <c r="E198" s="240">
        <f t="shared" si="50"/>
        <v>0</v>
      </c>
      <c r="F198" s="239">
        <v>0</v>
      </c>
      <c r="G198" s="238">
        <v>0</v>
      </c>
      <c r="H198" s="239">
        <v>0</v>
      </c>
      <c r="I198" s="238">
        <f t="shared" si="52"/>
        <v>15053.500000000002</v>
      </c>
      <c r="J198" s="239">
        <v>700</v>
      </c>
      <c r="K198" s="241" t="s">
        <v>491</v>
      </c>
      <c r="L198" s="406"/>
      <c r="M198" s="411"/>
    </row>
    <row r="199" spans="1:13" ht="21" thickBot="1">
      <c r="A199" s="191">
        <f t="shared" si="64"/>
        <v>22608.300000000003</v>
      </c>
      <c r="B199" s="175">
        <f t="shared" ref="B199:B249" si="65">SUM(J199+H199+F199+D199)</f>
        <v>1042</v>
      </c>
      <c r="C199" s="191">
        <f t="shared" ref="C199:C249" si="66">D199*17000*1.1*1.3/1000</f>
        <v>729.3</v>
      </c>
      <c r="D199" s="175">
        <v>30</v>
      </c>
      <c r="E199" s="193">
        <f t="shared" ref="E199" si="67">F199*17000*1.1*1.25/1000</f>
        <v>46.75</v>
      </c>
      <c r="F199" s="175">
        <v>2</v>
      </c>
      <c r="G199" s="191">
        <f t="shared" ref="G199" si="68">H199*1.1*1.2*17000/1000</f>
        <v>2692.8</v>
      </c>
      <c r="H199" s="175">
        <v>120</v>
      </c>
      <c r="I199" s="191">
        <f t="shared" ref="I199" si="69">J199*1.1*1.15*17000/1000</f>
        <v>19139.450000000004</v>
      </c>
      <c r="J199" s="175">
        <v>890</v>
      </c>
      <c r="K199" s="207" t="s">
        <v>310</v>
      </c>
      <c r="L199" s="407"/>
      <c r="M199" s="411"/>
    </row>
    <row r="200" spans="1:13" ht="21" thickBot="1">
      <c r="A200" s="196">
        <f>SUM(A194:A199)</f>
        <v>233703.25</v>
      </c>
      <c r="B200" s="196">
        <f t="shared" ref="B200:J200" si="70">SUM(B194:B199)</f>
        <v>10822</v>
      </c>
      <c r="C200" s="196">
        <f t="shared" si="70"/>
        <v>729.3</v>
      </c>
      <c r="D200" s="196">
        <f t="shared" si="70"/>
        <v>30</v>
      </c>
      <c r="E200" s="196">
        <f t="shared" si="70"/>
        <v>46.75</v>
      </c>
      <c r="F200" s="196">
        <f t="shared" si="70"/>
        <v>2</v>
      </c>
      <c r="G200" s="196">
        <f t="shared" si="70"/>
        <v>21318.000000000004</v>
      </c>
      <c r="H200" s="196">
        <f t="shared" si="70"/>
        <v>950</v>
      </c>
      <c r="I200" s="196">
        <f t="shared" si="70"/>
        <v>211609.2</v>
      </c>
      <c r="J200" s="196">
        <f t="shared" si="70"/>
        <v>9840</v>
      </c>
      <c r="K200" s="404" t="s">
        <v>88</v>
      </c>
      <c r="L200" s="404"/>
      <c r="M200" s="404"/>
    </row>
    <row r="201" spans="1:13" ht="21" thickBot="1">
      <c r="A201" s="54">
        <f>C201+E201+G201+I201</f>
        <v>136660.90900000001</v>
      </c>
      <c r="B201" s="26">
        <f>SUM(J201+H201+F201+D201)</f>
        <v>6307.4</v>
      </c>
      <c r="C201" s="25">
        <f t="shared" si="66"/>
        <v>2246.2440000000006</v>
      </c>
      <c r="D201" s="26">
        <v>92.4</v>
      </c>
      <c r="E201" s="192">
        <f t="shared" ref="E201:E249" si="71">F201*17000*1.1*1.25/1000</f>
        <v>0</v>
      </c>
      <c r="F201" s="61">
        <v>0</v>
      </c>
      <c r="G201" s="25">
        <f t="shared" ref="G201:G249" si="72">H201*1.1*1.2*17000/1000</f>
        <v>18266.16</v>
      </c>
      <c r="H201" s="61">
        <v>814</v>
      </c>
      <c r="I201" s="25">
        <f t="shared" ref="I201:I249" si="73">J201*1.1*1.15*17000/1000</f>
        <v>116148.505</v>
      </c>
      <c r="J201" s="26">
        <v>5401</v>
      </c>
      <c r="K201" s="205" t="s">
        <v>311</v>
      </c>
      <c r="L201" s="405" t="s">
        <v>312</v>
      </c>
      <c r="M201" s="408">
        <v>25</v>
      </c>
    </row>
    <row r="202" spans="1:13" ht="21" thickBot="1">
      <c r="A202" s="202">
        <f>C202+E202+G202+I202</f>
        <v>51302.702000000005</v>
      </c>
      <c r="B202" s="174">
        <f>SUM(J202+H202+F202+D202)</f>
        <v>2363.1999999999998</v>
      </c>
      <c r="C202" s="173">
        <f t="shared" si="66"/>
        <v>952.95200000000023</v>
      </c>
      <c r="D202" s="174">
        <v>39.200000000000003</v>
      </c>
      <c r="E202" s="179">
        <f t="shared" si="71"/>
        <v>0</v>
      </c>
      <c r="F202" s="215">
        <v>0</v>
      </c>
      <c r="G202" s="173">
        <f t="shared" si="72"/>
        <v>8931.1200000000008</v>
      </c>
      <c r="H202" s="215">
        <v>398</v>
      </c>
      <c r="I202" s="173">
        <f t="shared" si="73"/>
        <v>41418.630000000005</v>
      </c>
      <c r="J202" s="174">
        <v>1926</v>
      </c>
      <c r="K202" s="217" t="s">
        <v>313</v>
      </c>
      <c r="L202" s="406"/>
      <c r="M202" s="408"/>
    </row>
    <row r="203" spans="1:13" ht="21" thickBot="1">
      <c r="A203" s="202">
        <f t="shared" ref="A203:A216" si="74">C203+E203+G203+I203</f>
        <v>34924.120000000003</v>
      </c>
      <c r="B203" s="174">
        <f t="shared" si="65"/>
        <v>1624</v>
      </c>
      <c r="C203" s="173">
        <f t="shared" si="66"/>
        <v>0</v>
      </c>
      <c r="D203" s="174">
        <v>0</v>
      </c>
      <c r="E203" s="179">
        <f t="shared" si="71"/>
        <v>0</v>
      </c>
      <c r="F203" s="215">
        <v>0</v>
      </c>
      <c r="G203" s="173">
        <f t="shared" si="72"/>
        <v>0</v>
      </c>
      <c r="H203" s="215">
        <v>0</v>
      </c>
      <c r="I203" s="173">
        <f t="shared" si="73"/>
        <v>34924.120000000003</v>
      </c>
      <c r="J203" s="174">
        <v>1624</v>
      </c>
      <c r="K203" s="218" t="s">
        <v>314</v>
      </c>
      <c r="L203" s="406"/>
      <c r="M203" s="408"/>
    </row>
    <row r="204" spans="1:13" ht="24.75" customHeight="1" thickBot="1">
      <c r="A204" s="202">
        <f t="shared" si="74"/>
        <v>29311.315000000002</v>
      </c>
      <c r="B204" s="174">
        <f t="shared" si="65"/>
        <v>1363</v>
      </c>
      <c r="C204" s="173">
        <f t="shared" si="66"/>
        <v>0</v>
      </c>
      <c r="D204" s="174">
        <v>0</v>
      </c>
      <c r="E204" s="179">
        <f t="shared" si="71"/>
        <v>0</v>
      </c>
      <c r="F204" s="215">
        <v>0</v>
      </c>
      <c r="G204" s="173">
        <f t="shared" si="72"/>
        <v>0</v>
      </c>
      <c r="H204" s="215">
        <v>0</v>
      </c>
      <c r="I204" s="173">
        <f t="shared" si="73"/>
        <v>29311.315000000002</v>
      </c>
      <c r="J204" s="174">
        <v>1363</v>
      </c>
      <c r="K204" s="217" t="s">
        <v>315</v>
      </c>
      <c r="L204" s="406"/>
      <c r="M204" s="408"/>
    </row>
    <row r="205" spans="1:13" ht="21" thickBot="1">
      <c r="A205" s="202">
        <f t="shared" si="74"/>
        <v>77738.705000000002</v>
      </c>
      <c r="B205" s="174">
        <f t="shared" si="65"/>
        <v>3604</v>
      </c>
      <c r="C205" s="173">
        <f t="shared" si="66"/>
        <v>0</v>
      </c>
      <c r="D205" s="174">
        <v>0</v>
      </c>
      <c r="E205" s="179">
        <f t="shared" si="71"/>
        <v>0</v>
      </c>
      <c r="F205" s="215">
        <v>0</v>
      </c>
      <c r="G205" s="173">
        <f t="shared" si="72"/>
        <v>5632.44</v>
      </c>
      <c r="H205" s="215">
        <v>251</v>
      </c>
      <c r="I205" s="173">
        <f t="shared" si="73"/>
        <v>72106.264999999999</v>
      </c>
      <c r="J205" s="174">
        <v>3353</v>
      </c>
      <c r="K205" s="217" t="s">
        <v>316</v>
      </c>
      <c r="L205" s="406"/>
      <c r="M205" s="408"/>
    </row>
    <row r="206" spans="1:13" ht="21" thickBot="1">
      <c r="A206" s="202">
        <f t="shared" si="74"/>
        <v>100344.2</v>
      </c>
      <c r="B206" s="174">
        <f t="shared" si="65"/>
        <v>4660</v>
      </c>
      <c r="C206" s="173">
        <f t="shared" si="66"/>
        <v>0</v>
      </c>
      <c r="D206" s="174">
        <v>0</v>
      </c>
      <c r="E206" s="179">
        <f t="shared" si="71"/>
        <v>0</v>
      </c>
      <c r="F206" s="215">
        <v>0</v>
      </c>
      <c r="G206" s="173">
        <f t="shared" si="72"/>
        <v>3141.5999999999995</v>
      </c>
      <c r="H206" s="215">
        <v>140</v>
      </c>
      <c r="I206" s="173">
        <f t="shared" si="73"/>
        <v>97202.599999999991</v>
      </c>
      <c r="J206" s="174">
        <v>4520</v>
      </c>
      <c r="K206" s="217" t="s">
        <v>317</v>
      </c>
      <c r="L206" s="406"/>
      <c r="M206" s="408"/>
    </row>
    <row r="207" spans="1:13" ht="21" thickBot="1">
      <c r="A207" s="202">
        <f t="shared" si="74"/>
        <v>60182.21</v>
      </c>
      <c r="B207" s="174">
        <f t="shared" si="65"/>
        <v>2789</v>
      </c>
      <c r="C207" s="173">
        <f t="shared" si="66"/>
        <v>0</v>
      </c>
      <c r="D207" s="174">
        <v>0</v>
      </c>
      <c r="E207" s="179">
        <f t="shared" si="71"/>
        <v>0</v>
      </c>
      <c r="F207" s="215">
        <v>0</v>
      </c>
      <c r="G207" s="173">
        <f t="shared" si="72"/>
        <v>4914.3599999999997</v>
      </c>
      <c r="H207" s="215">
        <v>219</v>
      </c>
      <c r="I207" s="173">
        <f t="shared" si="73"/>
        <v>55267.85</v>
      </c>
      <c r="J207" s="174">
        <v>2570</v>
      </c>
      <c r="K207" s="206" t="s">
        <v>318</v>
      </c>
      <c r="L207" s="406"/>
      <c r="M207" s="408"/>
    </row>
    <row r="208" spans="1:13" ht="21" thickBot="1">
      <c r="A208" s="202">
        <f t="shared" si="74"/>
        <v>81733.024999999994</v>
      </c>
      <c r="B208" s="174">
        <f t="shared" si="65"/>
        <v>3778.8</v>
      </c>
      <c r="C208" s="173">
        <f t="shared" si="66"/>
        <v>0</v>
      </c>
      <c r="D208" s="174">
        <v>0</v>
      </c>
      <c r="E208" s="179">
        <f t="shared" si="71"/>
        <v>1234.2000000000003</v>
      </c>
      <c r="F208" s="215">
        <v>52.8</v>
      </c>
      <c r="G208" s="173">
        <f t="shared" si="72"/>
        <v>8908.6800000000021</v>
      </c>
      <c r="H208" s="215">
        <v>397</v>
      </c>
      <c r="I208" s="173">
        <f t="shared" si="73"/>
        <v>71590.14499999999</v>
      </c>
      <c r="J208" s="174">
        <v>3329</v>
      </c>
      <c r="K208" s="219" t="s">
        <v>23</v>
      </c>
      <c r="L208" s="406"/>
      <c r="M208" s="408"/>
    </row>
    <row r="209" spans="1:13" ht="21" thickBot="1">
      <c r="A209" s="202">
        <f t="shared" si="74"/>
        <v>21139.415000000005</v>
      </c>
      <c r="B209" s="174">
        <f t="shared" si="65"/>
        <v>983</v>
      </c>
      <c r="C209" s="173">
        <f t="shared" si="66"/>
        <v>0</v>
      </c>
      <c r="D209" s="174">
        <v>0</v>
      </c>
      <c r="E209" s="179">
        <f t="shared" si="71"/>
        <v>0</v>
      </c>
      <c r="F209" s="215">
        <v>0</v>
      </c>
      <c r="G209" s="173">
        <f t="shared" si="72"/>
        <v>0</v>
      </c>
      <c r="H209" s="215">
        <v>0</v>
      </c>
      <c r="I209" s="173">
        <f t="shared" si="73"/>
        <v>21139.415000000005</v>
      </c>
      <c r="J209" s="174">
        <v>983</v>
      </c>
      <c r="K209" s="217" t="s">
        <v>319</v>
      </c>
      <c r="L209" s="406"/>
      <c r="M209" s="408"/>
    </row>
    <row r="210" spans="1:13" ht="21" thickBot="1">
      <c r="A210" s="202">
        <f t="shared" si="74"/>
        <v>64213.929999999993</v>
      </c>
      <c r="B210" s="174">
        <f t="shared" si="65"/>
        <v>2954</v>
      </c>
      <c r="C210" s="173">
        <f t="shared" si="66"/>
        <v>0</v>
      </c>
      <c r="D210" s="174">
        <v>0</v>
      </c>
      <c r="E210" s="179">
        <f t="shared" si="71"/>
        <v>0</v>
      </c>
      <c r="F210" s="215">
        <v>0</v>
      </c>
      <c r="G210" s="173">
        <f t="shared" si="72"/>
        <v>16515.84</v>
      </c>
      <c r="H210" s="215">
        <v>736</v>
      </c>
      <c r="I210" s="173">
        <f t="shared" si="73"/>
        <v>47698.09</v>
      </c>
      <c r="J210" s="174">
        <v>2218</v>
      </c>
      <c r="K210" s="206" t="s">
        <v>320</v>
      </c>
      <c r="L210" s="406"/>
      <c r="M210" s="408"/>
    </row>
    <row r="211" spans="1:13" ht="21" thickBot="1">
      <c r="A211" s="202">
        <f t="shared" si="74"/>
        <v>31182.25</v>
      </c>
      <c r="B211" s="174">
        <f t="shared" si="65"/>
        <v>1448</v>
      </c>
      <c r="C211" s="173">
        <f t="shared" si="66"/>
        <v>0</v>
      </c>
      <c r="D211" s="174">
        <v>0</v>
      </c>
      <c r="E211" s="179">
        <f t="shared" si="71"/>
        <v>0</v>
      </c>
      <c r="F211" s="215">
        <v>0</v>
      </c>
      <c r="G211" s="173">
        <f t="shared" si="72"/>
        <v>1032.24</v>
      </c>
      <c r="H211" s="215">
        <v>46</v>
      </c>
      <c r="I211" s="173">
        <f t="shared" si="73"/>
        <v>30150.01</v>
      </c>
      <c r="J211" s="174">
        <v>1402</v>
      </c>
      <c r="K211" s="217" t="s">
        <v>321</v>
      </c>
      <c r="L211" s="406"/>
      <c r="M211" s="408"/>
    </row>
    <row r="212" spans="1:13" ht="21" thickBot="1">
      <c r="A212" s="202">
        <f t="shared" si="74"/>
        <v>10451.43</v>
      </c>
      <c r="B212" s="174">
        <f t="shared" si="65"/>
        <v>486</v>
      </c>
      <c r="C212" s="173">
        <f t="shared" si="66"/>
        <v>0</v>
      </c>
      <c r="D212" s="174">
        <v>0</v>
      </c>
      <c r="E212" s="179">
        <f t="shared" si="71"/>
        <v>0</v>
      </c>
      <c r="F212" s="215">
        <v>0</v>
      </c>
      <c r="G212" s="173">
        <f t="shared" si="72"/>
        <v>0</v>
      </c>
      <c r="H212" s="215">
        <v>0</v>
      </c>
      <c r="I212" s="173">
        <f t="shared" si="73"/>
        <v>10451.43</v>
      </c>
      <c r="J212" s="174">
        <v>486</v>
      </c>
      <c r="K212" s="206" t="s">
        <v>322</v>
      </c>
      <c r="L212" s="406"/>
      <c r="M212" s="408"/>
    </row>
    <row r="213" spans="1:13" ht="21" thickBot="1">
      <c r="A213" s="202">
        <f t="shared" si="74"/>
        <v>33891.879999999997</v>
      </c>
      <c r="B213" s="174">
        <f t="shared" si="65"/>
        <v>1576</v>
      </c>
      <c r="C213" s="173">
        <f t="shared" si="66"/>
        <v>0</v>
      </c>
      <c r="D213" s="174">
        <v>0</v>
      </c>
      <c r="E213" s="179">
        <f t="shared" si="71"/>
        <v>0</v>
      </c>
      <c r="F213" s="215">
        <v>0</v>
      </c>
      <c r="G213" s="173">
        <f t="shared" si="72"/>
        <v>0</v>
      </c>
      <c r="H213" s="215">
        <v>0</v>
      </c>
      <c r="I213" s="173">
        <f t="shared" si="73"/>
        <v>33891.879999999997</v>
      </c>
      <c r="J213" s="174">
        <v>1576</v>
      </c>
      <c r="K213" s="206" t="s">
        <v>323</v>
      </c>
      <c r="L213" s="406"/>
      <c r="M213" s="408"/>
    </row>
    <row r="214" spans="1:13" ht="21" thickBot="1">
      <c r="A214" s="202">
        <f>C214+E214+G214+I214</f>
        <v>10730.995000000001</v>
      </c>
      <c r="B214" s="174">
        <f t="shared" si="65"/>
        <v>499</v>
      </c>
      <c r="C214" s="173">
        <f t="shared" si="66"/>
        <v>0</v>
      </c>
      <c r="D214" s="174">
        <v>0</v>
      </c>
      <c r="E214" s="179">
        <f t="shared" si="71"/>
        <v>0</v>
      </c>
      <c r="F214" s="215">
        <v>0</v>
      </c>
      <c r="G214" s="173">
        <f t="shared" si="72"/>
        <v>0</v>
      </c>
      <c r="H214" s="215">
        <v>0</v>
      </c>
      <c r="I214" s="173">
        <f t="shared" si="73"/>
        <v>10730.995000000001</v>
      </c>
      <c r="J214" s="174">
        <v>499</v>
      </c>
      <c r="K214" s="206" t="s">
        <v>324</v>
      </c>
      <c r="L214" s="406"/>
      <c r="M214" s="408"/>
    </row>
    <row r="215" spans="1:13" ht="21" thickBot="1">
      <c r="A215" s="202">
        <f t="shared" si="74"/>
        <v>2776.95</v>
      </c>
      <c r="B215" s="174">
        <f t="shared" si="65"/>
        <v>118.8</v>
      </c>
      <c r="C215" s="173">
        <f t="shared" si="66"/>
        <v>0</v>
      </c>
      <c r="D215" s="174">
        <v>0</v>
      </c>
      <c r="E215" s="179">
        <f t="shared" si="71"/>
        <v>2776.95</v>
      </c>
      <c r="F215" s="215">
        <v>118.8</v>
      </c>
      <c r="G215" s="173">
        <f t="shared" si="72"/>
        <v>0</v>
      </c>
      <c r="H215" s="215">
        <v>0</v>
      </c>
      <c r="I215" s="173">
        <f t="shared" si="73"/>
        <v>0</v>
      </c>
      <c r="J215" s="174"/>
      <c r="K215" s="206" t="s">
        <v>325</v>
      </c>
      <c r="L215" s="406"/>
      <c r="M215" s="408"/>
    </row>
    <row r="216" spans="1:13" ht="21" thickBot="1">
      <c r="A216" s="203">
        <f t="shared" si="74"/>
        <v>80458.62000000001</v>
      </c>
      <c r="B216" s="175">
        <f t="shared" si="65"/>
        <v>3722</v>
      </c>
      <c r="C216" s="191">
        <f t="shared" si="66"/>
        <v>0</v>
      </c>
      <c r="D216" s="175">
        <v>0</v>
      </c>
      <c r="E216" s="193">
        <f t="shared" si="71"/>
        <v>0</v>
      </c>
      <c r="F216" s="216">
        <v>0</v>
      </c>
      <c r="G216" s="191">
        <f t="shared" si="72"/>
        <v>10008.24</v>
      </c>
      <c r="H216" s="216">
        <v>446</v>
      </c>
      <c r="I216" s="191">
        <f t="shared" si="73"/>
        <v>70450.38</v>
      </c>
      <c r="J216" s="175">
        <v>3276</v>
      </c>
      <c r="K216" s="207" t="s">
        <v>326</v>
      </c>
      <c r="L216" s="407"/>
      <c r="M216" s="408"/>
    </row>
    <row r="217" spans="1:13" ht="19.5" thickBot="1">
      <c r="A217" s="197">
        <f>SUM(A201:A216)</f>
        <v>827042.65600000019</v>
      </c>
      <c r="B217" s="197">
        <f t="shared" ref="B217:J217" si="75">SUM(B201:B216)</f>
        <v>38276.199999999997</v>
      </c>
      <c r="C217" s="197">
        <f t="shared" si="75"/>
        <v>3199.1960000000008</v>
      </c>
      <c r="D217" s="197">
        <f t="shared" si="75"/>
        <v>131.60000000000002</v>
      </c>
      <c r="E217" s="197">
        <f t="shared" si="75"/>
        <v>4011.15</v>
      </c>
      <c r="F217" s="197">
        <f t="shared" si="75"/>
        <v>171.6</v>
      </c>
      <c r="G217" s="197">
        <f t="shared" si="75"/>
        <v>77350.680000000008</v>
      </c>
      <c r="H217" s="197">
        <f t="shared" si="75"/>
        <v>3447</v>
      </c>
      <c r="I217" s="197">
        <f t="shared" si="75"/>
        <v>742481.63</v>
      </c>
      <c r="J217" s="197">
        <f t="shared" si="75"/>
        <v>34526</v>
      </c>
      <c r="K217" s="393" t="s">
        <v>14</v>
      </c>
      <c r="L217" s="394"/>
      <c r="M217" s="395"/>
    </row>
    <row r="218" spans="1:13" ht="21" thickBot="1">
      <c r="A218" s="63">
        <f>C218+E218+G218+I218</f>
        <v>0</v>
      </c>
      <c r="B218" s="64">
        <f t="shared" si="65"/>
        <v>0</v>
      </c>
      <c r="C218" s="35">
        <f t="shared" si="66"/>
        <v>0</v>
      </c>
      <c r="D218" s="65">
        <v>0</v>
      </c>
      <c r="E218" s="72">
        <f t="shared" si="71"/>
        <v>0</v>
      </c>
      <c r="F218" s="62">
        <v>0</v>
      </c>
      <c r="G218" s="66">
        <f t="shared" si="72"/>
        <v>0</v>
      </c>
      <c r="H218" s="67">
        <v>0</v>
      </c>
      <c r="I218" s="35">
        <f t="shared" si="73"/>
        <v>0</v>
      </c>
      <c r="J218" s="34">
        <v>0</v>
      </c>
      <c r="K218" s="46" t="s">
        <v>327</v>
      </c>
      <c r="L218" s="45" t="s">
        <v>24</v>
      </c>
      <c r="M218" s="39">
        <v>26</v>
      </c>
    </row>
    <row r="219" spans="1:13" ht="19.5" thickBot="1">
      <c r="A219" s="220">
        <f>SUM(A218)</f>
        <v>0</v>
      </c>
      <c r="B219" s="220">
        <f t="shared" ref="B219:J219" si="76">SUM(B218)</f>
        <v>0</v>
      </c>
      <c r="C219" s="220">
        <f t="shared" si="76"/>
        <v>0</v>
      </c>
      <c r="D219" s="220">
        <f t="shared" si="76"/>
        <v>0</v>
      </c>
      <c r="E219" s="220">
        <f t="shared" si="76"/>
        <v>0</v>
      </c>
      <c r="F219" s="220">
        <f t="shared" si="76"/>
        <v>0</v>
      </c>
      <c r="G219" s="220">
        <f t="shared" si="76"/>
        <v>0</v>
      </c>
      <c r="H219" s="220">
        <f t="shared" si="76"/>
        <v>0</v>
      </c>
      <c r="I219" s="220">
        <f t="shared" si="76"/>
        <v>0</v>
      </c>
      <c r="J219" s="220">
        <f t="shared" si="76"/>
        <v>0</v>
      </c>
      <c r="K219" s="393" t="s">
        <v>328</v>
      </c>
      <c r="L219" s="394"/>
      <c r="M219" s="395"/>
    </row>
    <row r="220" spans="1:13" ht="20.25">
      <c r="A220" s="54">
        <f>C220+E220+G220+I220</f>
        <v>56125.245000000003</v>
      </c>
      <c r="B220" s="26">
        <f t="shared" si="65"/>
        <v>2583</v>
      </c>
      <c r="C220" s="25">
        <f t="shared" si="66"/>
        <v>1944.8000000000004</v>
      </c>
      <c r="D220" s="26">
        <v>80</v>
      </c>
      <c r="E220" s="192">
        <f t="shared" si="71"/>
        <v>0</v>
      </c>
      <c r="F220" s="26">
        <v>0</v>
      </c>
      <c r="G220" s="25">
        <f t="shared" si="72"/>
        <v>8482.32</v>
      </c>
      <c r="H220" s="26">
        <v>378</v>
      </c>
      <c r="I220" s="25">
        <f t="shared" si="73"/>
        <v>45698.125</v>
      </c>
      <c r="J220" s="26">
        <v>2125</v>
      </c>
      <c r="K220" s="205" t="s">
        <v>363</v>
      </c>
      <c r="L220" s="405" t="s">
        <v>330</v>
      </c>
      <c r="M220" s="398">
        <v>27</v>
      </c>
    </row>
    <row r="221" spans="1:13" ht="20.25">
      <c r="A221" s="202">
        <f t="shared" ref="A221:A228" si="77">C221+E221+G221+I221</f>
        <v>58124.274999999994</v>
      </c>
      <c r="B221" s="174">
        <f t="shared" si="65"/>
        <v>2690</v>
      </c>
      <c r="C221" s="173">
        <f t="shared" si="66"/>
        <v>972.4000000000002</v>
      </c>
      <c r="D221" s="174">
        <v>40</v>
      </c>
      <c r="E221" s="179">
        <f t="shared" si="71"/>
        <v>0</v>
      </c>
      <c r="F221" s="174">
        <v>0</v>
      </c>
      <c r="G221" s="173">
        <f t="shared" si="72"/>
        <v>3927.0000000000005</v>
      </c>
      <c r="H221" s="174">
        <v>175</v>
      </c>
      <c r="I221" s="173">
        <f t="shared" si="73"/>
        <v>53224.874999999993</v>
      </c>
      <c r="J221" s="174">
        <v>2475</v>
      </c>
      <c r="K221" s="206" t="s">
        <v>364</v>
      </c>
      <c r="L221" s="406"/>
      <c r="M221" s="399"/>
    </row>
    <row r="222" spans="1:13" ht="20.25">
      <c r="A222" s="202">
        <f t="shared" si="77"/>
        <v>71093.66</v>
      </c>
      <c r="B222" s="174">
        <f t="shared" si="65"/>
        <v>3281</v>
      </c>
      <c r="C222" s="173">
        <f t="shared" si="66"/>
        <v>2333.7600000000007</v>
      </c>
      <c r="D222" s="174">
        <v>96</v>
      </c>
      <c r="E222" s="179">
        <f t="shared" si="71"/>
        <v>0</v>
      </c>
      <c r="F222" s="174">
        <v>0</v>
      </c>
      <c r="G222" s="173">
        <f t="shared" si="72"/>
        <v>6395.4</v>
      </c>
      <c r="H222" s="174">
        <v>285</v>
      </c>
      <c r="I222" s="173">
        <f t="shared" si="73"/>
        <v>62364.500000000007</v>
      </c>
      <c r="J222" s="174">
        <v>2900</v>
      </c>
      <c r="K222" s="206" t="s">
        <v>365</v>
      </c>
      <c r="L222" s="406"/>
      <c r="M222" s="399"/>
    </row>
    <row r="223" spans="1:13" ht="20.25">
      <c r="A223" s="202">
        <f t="shared" si="77"/>
        <v>49274.5</v>
      </c>
      <c r="B223" s="174">
        <f t="shared" si="65"/>
        <v>2275</v>
      </c>
      <c r="C223" s="173">
        <f t="shared" si="66"/>
        <v>0</v>
      </c>
      <c r="D223" s="174">
        <v>0</v>
      </c>
      <c r="E223" s="179">
        <f t="shared" si="71"/>
        <v>0</v>
      </c>
      <c r="F223" s="174">
        <v>0</v>
      </c>
      <c r="G223" s="173">
        <f t="shared" si="72"/>
        <v>8415.0000000000018</v>
      </c>
      <c r="H223" s="174">
        <v>375</v>
      </c>
      <c r="I223" s="173">
        <f t="shared" si="73"/>
        <v>40859.5</v>
      </c>
      <c r="J223" s="174">
        <v>1900</v>
      </c>
      <c r="K223" s="206" t="s">
        <v>329</v>
      </c>
      <c r="L223" s="406"/>
      <c r="M223" s="399"/>
    </row>
    <row r="224" spans="1:13" ht="20.25">
      <c r="A224" s="202">
        <f t="shared" si="77"/>
        <v>86472.540000000008</v>
      </c>
      <c r="B224" s="174">
        <f t="shared" si="65"/>
        <v>3999</v>
      </c>
      <c r="C224" s="173">
        <f t="shared" si="66"/>
        <v>1312.7400000000002</v>
      </c>
      <c r="D224" s="174">
        <v>54</v>
      </c>
      <c r="E224" s="179">
        <f t="shared" si="71"/>
        <v>0</v>
      </c>
      <c r="F224" s="174">
        <v>0</v>
      </c>
      <c r="G224" s="173">
        <f t="shared" si="72"/>
        <v>7741.8000000000011</v>
      </c>
      <c r="H224" s="174">
        <v>345</v>
      </c>
      <c r="I224" s="173">
        <f t="shared" si="73"/>
        <v>77418</v>
      </c>
      <c r="J224" s="174">
        <v>3600</v>
      </c>
      <c r="K224" s="206" t="s">
        <v>331</v>
      </c>
      <c r="L224" s="406"/>
      <c r="M224" s="399"/>
    </row>
    <row r="225" spans="1:13" ht="20.25">
      <c r="A225" s="202">
        <f t="shared" si="77"/>
        <v>72786.945000000007</v>
      </c>
      <c r="B225" s="174">
        <f t="shared" si="65"/>
        <v>3363</v>
      </c>
      <c r="C225" s="173">
        <f t="shared" si="66"/>
        <v>729.3</v>
      </c>
      <c r="D225" s="174">
        <v>30</v>
      </c>
      <c r="E225" s="179">
        <f t="shared" si="71"/>
        <v>0</v>
      </c>
      <c r="F225" s="174">
        <v>0</v>
      </c>
      <c r="G225" s="173">
        <f t="shared" si="72"/>
        <v>9155.52</v>
      </c>
      <c r="H225" s="174">
        <v>408</v>
      </c>
      <c r="I225" s="173">
        <f t="shared" si="73"/>
        <v>62902.125000000007</v>
      </c>
      <c r="J225" s="174">
        <v>2925</v>
      </c>
      <c r="K225" s="206" t="s">
        <v>332</v>
      </c>
      <c r="L225" s="406"/>
      <c r="M225" s="399"/>
    </row>
    <row r="226" spans="1:13" ht="20.25">
      <c r="A226" s="202">
        <f t="shared" si="77"/>
        <v>24501.674999999996</v>
      </c>
      <c r="B226" s="174">
        <f t="shared" si="65"/>
        <v>1135</v>
      </c>
      <c r="C226" s="173">
        <f t="shared" si="66"/>
        <v>0</v>
      </c>
      <c r="D226" s="174">
        <v>0</v>
      </c>
      <c r="E226" s="179">
        <f t="shared" si="71"/>
        <v>0</v>
      </c>
      <c r="F226" s="174">
        <v>0</v>
      </c>
      <c r="G226" s="173">
        <f t="shared" si="72"/>
        <v>2244</v>
      </c>
      <c r="H226" s="174">
        <v>100</v>
      </c>
      <c r="I226" s="173">
        <f t="shared" si="73"/>
        <v>22257.674999999996</v>
      </c>
      <c r="J226" s="174">
        <v>1035</v>
      </c>
      <c r="K226" s="206" t="s">
        <v>333</v>
      </c>
      <c r="L226" s="406"/>
      <c r="M226" s="399"/>
    </row>
    <row r="227" spans="1:13" ht="20.25">
      <c r="A227" s="202">
        <f>C227+E227+G227+I227</f>
        <v>80166.900000000009</v>
      </c>
      <c r="B227" s="174">
        <f t="shared" si="65"/>
        <v>3700</v>
      </c>
      <c r="C227" s="173">
        <f t="shared" si="66"/>
        <v>0</v>
      </c>
      <c r="D227" s="174">
        <v>0</v>
      </c>
      <c r="E227" s="179">
        <f t="shared" si="71"/>
        <v>0</v>
      </c>
      <c r="F227" s="174">
        <v>0</v>
      </c>
      <c r="G227" s="173">
        <f t="shared" si="72"/>
        <v>14361.6</v>
      </c>
      <c r="H227" s="174">
        <v>640</v>
      </c>
      <c r="I227" s="173">
        <f t="shared" si="73"/>
        <v>65805.3</v>
      </c>
      <c r="J227" s="174">
        <v>3060</v>
      </c>
      <c r="K227" s="206" t="s">
        <v>334</v>
      </c>
      <c r="L227" s="406"/>
      <c r="M227" s="399"/>
    </row>
    <row r="228" spans="1:13" ht="21" thickBot="1">
      <c r="A228" s="203">
        <f t="shared" si="77"/>
        <v>119291.04000000002</v>
      </c>
      <c r="B228" s="175">
        <f t="shared" si="65"/>
        <v>5514</v>
      </c>
      <c r="C228" s="191">
        <f t="shared" si="66"/>
        <v>364.65</v>
      </c>
      <c r="D228" s="175">
        <v>15</v>
      </c>
      <c r="E228" s="193">
        <f t="shared" si="71"/>
        <v>0</v>
      </c>
      <c r="F228" s="175">
        <v>0</v>
      </c>
      <c r="G228" s="191">
        <f t="shared" si="72"/>
        <v>16089.48</v>
      </c>
      <c r="H228" s="175">
        <v>717</v>
      </c>
      <c r="I228" s="191">
        <f t="shared" si="73"/>
        <v>102836.91000000002</v>
      </c>
      <c r="J228" s="175">
        <v>4782</v>
      </c>
      <c r="K228" s="207" t="s">
        <v>335</v>
      </c>
      <c r="L228" s="407"/>
      <c r="M228" s="400"/>
    </row>
    <row r="229" spans="1:13" ht="19.5" thickBot="1">
      <c r="A229" s="204">
        <f>SUM(A220:A228)</f>
        <v>617836.78</v>
      </c>
      <c r="B229" s="204">
        <f t="shared" ref="B229:J229" si="78">SUM(B220:B228)</f>
        <v>28540</v>
      </c>
      <c r="C229" s="204">
        <f t="shared" si="78"/>
        <v>7657.6500000000005</v>
      </c>
      <c r="D229" s="204">
        <f t="shared" si="78"/>
        <v>315</v>
      </c>
      <c r="E229" s="204">
        <f t="shared" si="78"/>
        <v>0</v>
      </c>
      <c r="F229" s="204">
        <f t="shared" si="78"/>
        <v>0</v>
      </c>
      <c r="G229" s="204">
        <f t="shared" si="78"/>
        <v>76812.12000000001</v>
      </c>
      <c r="H229" s="204">
        <f t="shared" si="78"/>
        <v>3423</v>
      </c>
      <c r="I229" s="204">
        <f t="shared" si="78"/>
        <v>533367.01</v>
      </c>
      <c r="J229" s="204">
        <f t="shared" si="78"/>
        <v>24802</v>
      </c>
      <c r="K229" s="393" t="s">
        <v>74</v>
      </c>
      <c r="L229" s="394"/>
      <c r="M229" s="395"/>
    </row>
    <row r="230" spans="1:13" ht="20.25">
      <c r="A230" s="25">
        <f>C230+E230+G230+I230</f>
        <v>46891.184999999998</v>
      </c>
      <c r="B230" s="26">
        <f t="shared" si="65"/>
        <v>2176</v>
      </c>
      <c r="C230" s="25">
        <f t="shared" si="66"/>
        <v>0</v>
      </c>
      <c r="D230" s="26">
        <v>0</v>
      </c>
      <c r="E230" s="192">
        <f t="shared" si="71"/>
        <v>0</v>
      </c>
      <c r="F230" s="26">
        <v>0</v>
      </c>
      <c r="G230" s="25">
        <f t="shared" si="72"/>
        <v>2311.3200000000002</v>
      </c>
      <c r="H230" s="26">
        <v>103</v>
      </c>
      <c r="I230" s="25">
        <f t="shared" si="73"/>
        <v>44579.864999999998</v>
      </c>
      <c r="J230" s="26">
        <v>2073</v>
      </c>
      <c r="K230" s="205" t="s">
        <v>355</v>
      </c>
      <c r="L230" s="401" t="s">
        <v>18</v>
      </c>
      <c r="M230" s="398">
        <v>28</v>
      </c>
    </row>
    <row r="231" spans="1:13" ht="21" thickBot="1">
      <c r="A231" s="191">
        <f>C231+E231+G231+I231</f>
        <v>88842.764999999999</v>
      </c>
      <c r="B231" s="175">
        <f t="shared" si="65"/>
        <v>4118</v>
      </c>
      <c r="C231" s="191">
        <f t="shared" si="66"/>
        <v>0</v>
      </c>
      <c r="D231" s="175">
        <v>0</v>
      </c>
      <c r="E231" s="193">
        <f t="shared" si="71"/>
        <v>0</v>
      </c>
      <c r="F231" s="175">
        <v>0</v>
      </c>
      <c r="G231" s="191">
        <f t="shared" si="72"/>
        <v>6844.1999999999989</v>
      </c>
      <c r="H231" s="175">
        <v>305</v>
      </c>
      <c r="I231" s="191">
        <f t="shared" si="73"/>
        <v>81998.565000000002</v>
      </c>
      <c r="J231" s="175">
        <v>3813</v>
      </c>
      <c r="K231" s="207" t="s">
        <v>28</v>
      </c>
      <c r="L231" s="403"/>
      <c r="M231" s="399"/>
    </row>
    <row r="232" spans="1:13" ht="21" thickBot="1">
      <c r="A232" s="196">
        <f>SUM(A230:A231)</f>
        <v>135733.95000000001</v>
      </c>
      <c r="B232" s="196">
        <f t="shared" ref="B232:J232" si="79">SUM(B230:B231)</f>
        <v>6294</v>
      </c>
      <c r="C232" s="196">
        <f t="shared" si="79"/>
        <v>0</v>
      </c>
      <c r="D232" s="196">
        <f t="shared" si="79"/>
        <v>0</v>
      </c>
      <c r="E232" s="196">
        <f t="shared" si="79"/>
        <v>0</v>
      </c>
      <c r="F232" s="196">
        <f t="shared" si="79"/>
        <v>0</v>
      </c>
      <c r="G232" s="196">
        <f t="shared" si="79"/>
        <v>9155.5199999999986</v>
      </c>
      <c r="H232" s="196">
        <f t="shared" si="79"/>
        <v>408</v>
      </c>
      <c r="I232" s="196">
        <f t="shared" si="79"/>
        <v>126578.43</v>
      </c>
      <c r="J232" s="196">
        <f t="shared" si="79"/>
        <v>5886</v>
      </c>
      <c r="K232" s="393" t="s">
        <v>89</v>
      </c>
      <c r="L232" s="394"/>
      <c r="M232" s="395"/>
    </row>
    <row r="233" spans="1:13" ht="20.25">
      <c r="A233" s="54">
        <f>C233+E233+G233+I233</f>
        <v>41869.300000000003</v>
      </c>
      <c r="B233" s="26">
        <f t="shared" si="65"/>
        <v>1940</v>
      </c>
      <c r="C233" s="25">
        <f t="shared" si="66"/>
        <v>0</v>
      </c>
      <c r="D233" s="26">
        <v>0</v>
      </c>
      <c r="E233" s="192">
        <f t="shared" si="71"/>
        <v>467.50000000000006</v>
      </c>
      <c r="F233" s="26">
        <v>20</v>
      </c>
      <c r="G233" s="25">
        <f t="shared" si="72"/>
        <v>2692.8</v>
      </c>
      <c r="H233" s="26">
        <v>120</v>
      </c>
      <c r="I233" s="25">
        <f t="shared" si="73"/>
        <v>38709</v>
      </c>
      <c r="J233" s="26">
        <v>1800</v>
      </c>
      <c r="K233" s="205" t="s">
        <v>336</v>
      </c>
      <c r="L233" s="401" t="s">
        <v>337</v>
      </c>
      <c r="M233" s="398">
        <v>29</v>
      </c>
    </row>
    <row r="234" spans="1:13" ht="20.25">
      <c r="A234" s="202">
        <f>C234+E234+G234+I234</f>
        <v>37797.375</v>
      </c>
      <c r="B234" s="174">
        <f t="shared" si="65"/>
        <v>1755</v>
      </c>
      <c r="C234" s="173">
        <f t="shared" si="66"/>
        <v>0</v>
      </c>
      <c r="D234" s="174">
        <v>0</v>
      </c>
      <c r="E234" s="179">
        <f t="shared" si="71"/>
        <v>116.87500000000001</v>
      </c>
      <c r="F234" s="174">
        <v>5</v>
      </c>
      <c r="G234" s="173">
        <f t="shared" si="72"/>
        <v>1122</v>
      </c>
      <c r="H234" s="174">
        <v>50</v>
      </c>
      <c r="I234" s="173">
        <f t="shared" si="73"/>
        <v>36558.5</v>
      </c>
      <c r="J234" s="174">
        <v>1700</v>
      </c>
      <c r="K234" s="206" t="s">
        <v>338</v>
      </c>
      <c r="L234" s="402"/>
      <c r="M234" s="399"/>
    </row>
    <row r="235" spans="1:13" ht="20.25">
      <c r="A235" s="202">
        <f t="shared" ref="A235:A236" si="80">C235+E235+G235+I235</f>
        <v>2716.1750000000002</v>
      </c>
      <c r="B235" s="174">
        <f t="shared" si="65"/>
        <v>125</v>
      </c>
      <c r="C235" s="173">
        <f t="shared" si="66"/>
        <v>0</v>
      </c>
      <c r="D235" s="174">
        <v>0</v>
      </c>
      <c r="E235" s="179">
        <f t="shared" si="71"/>
        <v>116.87500000000001</v>
      </c>
      <c r="F235" s="174">
        <v>5</v>
      </c>
      <c r="G235" s="173">
        <f t="shared" si="72"/>
        <v>448.8</v>
      </c>
      <c r="H235" s="174">
        <v>20</v>
      </c>
      <c r="I235" s="173">
        <f t="shared" si="73"/>
        <v>2150.5</v>
      </c>
      <c r="J235" s="174">
        <v>100</v>
      </c>
      <c r="K235" s="206" t="s">
        <v>339</v>
      </c>
      <c r="L235" s="402"/>
      <c r="M235" s="399"/>
    </row>
    <row r="236" spans="1:13" ht="21" thickBot="1">
      <c r="A236" s="203">
        <f t="shared" si="80"/>
        <v>66706.640000000014</v>
      </c>
      <c r="B236" s="175">
        <f t="shared" si="65"/>
        <v>3094</v>
      </c>
      <c r="C236" s="191">
        <f t="shared" si="66"/>
        <v>1069.6400000000003</v>
      </c>
      <c r="D236" s="175">
        <v>44</v>
      </c>
      <c r="E236" s="193">
        <f t="shared" si="71"/>
        <v>0</v>
      </c>
      <c r="F236" s="175">
        <v>0</v>
      </c>
      <c r="G236" s="191">
        <f t="shared" si="72"/>
        <v>1122</v>
      </c>
      <c r="H236" s="175">
        <v>50</v>
      </c>
      <c r="I236" s="191">
        <f t="shared" si="73"/>
        <v>64515.000000000007</v>
      </c>
      <c r="J236" s="175">
        <v>3000</v>
      </c>
      <c r="K236" s="207" t="s">
        <v>340</v>
      </c>
      <c r="L236" s="403"/>
      <c r="M236" s="399"/>
    </row>
    <row r="237" spans="1:13" ht="19.5" thickBot="1">
      <c r="A237" s="204">
        <f>SUM(A233:A236)</f>
        <v>149089.49000000002</v>
      </c>
      <c r="B237" s="204">
        <f t="shared" ref="B237:J237" si="81">SUM(B233:B236)</f>
        <v>6914</v>
      </c>
      <c r="C237" s="204">
        <f t="shared" si="81"/>
        <v>1069.6400000000003</v>
      </c>
      <c r="D237" s="204">
        <f t="shared" si="81"/>
        <v>44</v>
      </c>
      <c r="E237" s="204">
        <f t="shared" si="81"/>
        <v>701.25000000000011</v>
      </c>
      <c r="F237" s="204">
        <f t="shared" si="81"/>
        <v>30</v>
      </c>
      <c r="G237" s="204">
        <f t="shared" si="81"/>
        <v>5385.6</v>
      </c>
      <c r="H237" s="204">
        <f t="shared" si="81"/>
        <v>240</v>
      </c>
      <c r="I237" s="204">
        <f t="shared" si="81"/>
        <v>141933</v>
      </c>
      <c r="J237" s="204">
        <f t="shared" si="81"/>
        <v>6600</v>
      </c>
      <c r="K237" s="393" t="s">
        <v>75</v>
      </c>
      <c r="L237" s="394"/>
      <c r="M237" s="395"/>
    </row>
    <row r="238" spans="1:13" ht="20.25">
      <c r="A238" s="54">
        <f>C238+E238+G238+I238</f>
        <v>18826.224999999999</v>
      </c>
      <c r="B238" s="26">
        <f t="shared" si="65"/>
        <v>872</v>
      </c>
      <c r="C238" s="25">
        <f t="shared" si="66"/>
        <v>0</v>
      </c>
      <c r="D238" s="26">
        <v>0</v>
      </c>
      <c r="E238" s="192">
        <f t="shared" si="71"/>
        <v>163.62500000000003</v>
      </c>
      <c r="F238" s="26">
        <v>7</v>
      </c>
      <c r="G238" s="25">
        <f t="shared" si="72"/>
        <v>1458.6</v>
      </c>
      <c r="H238" s="26">
        <v>65</v>
      </c>
      <c r="I238" s="25">
        <f t="shared" si="73"/>
        <v>17204</v>
      </c>
      <c r="J238" s="26">
        <v>800</v>
      </c>
      <c r="K238" s="205" t="s">
        <v>354</v>
      </c>
      <c r="L238" s="409" t="s">
        <v>342</v>
      </c>
      <c r="M238" s="398">
        <v>30</v>
      </c>
    </row>
    <row r="239" spans="1:13" ht="28.5" customHeight="1" thickBot="1">
      <c r="A239" s="203">
        <f>C239+E239+G239+I239</f>
        <v>43222.712500000001</v>
      </c>
      <c r="B239" s="175">
        <f t="shared" si="65"/>
        <v>2000.5</v>
      </c>
      <c r="C239" s="191">
        <f t="shared" si="66"/>
        <v>0</v>
      </c>
      <c r="D239" s="175">
        <v>0</v>
      </c>
      <c r="E239" s="193">
        <f t="shared" si="71"/>
        <v>362.3125</v>
      </c>
      <c r="F239" s="175">
        <v>15.5</v>
      </c>
      <c r="G239" s="191">
        <f t="shared" si="72"/>
        <v>4151.4000000000005</v>
      </c>
      <c r="H239" s="175">
        <v>185</v>
      </c>
      <c r="I239" s="191">
        <f t="shared" si="73"/>
        <v>38709</v>
      </c>
      <c r="J239" s="175">
        <v>1800</v>
      </c>
      <c r="K239" s="207" t="s">
        <v>341</v>
      </c>
      <c r="L239" s="410"/>
      <c r="M239" s="399"/>
    </row>
    <row r="240" spans="1:13" ht="19.5" thickBot="1">
      <c r="A240" s="204">
        <f>SUM(A238:A239)</f>
        <v>62048.9375</v>
      </c>
      <c r="B240" s="204">
        <f t="shared" ref="B240:J240" si="82">SUM(B238:B239)</f>
        <v>2872.5</v>
      </c>
      <c r="C240" s="204">
        <f t="shared" si="82"/>
        <v>0</v>
      </c>
      <c r="D240" s="204">
        <f t="shared" si="82"/>
        <v>0</v>
      </c>
      <c r="E240" s="204">
        <f t="shared" si="82"/>
        <v>525.9375</v>
      </c>
      <c r="F240" s="204">
        <f t="shared" si="82"/>
        <v>22.5</v>
      </c>
      <c r="G240" s="204">
        <f t="shared" si="82"/>
        <v>5610</v>
      </c>
      <c r="H240" s="204">
        <f t="shared" si="82"/>
        <v>250</v>
      </c>
      <c r="I240" s="204">
        <f t="shared" si="82"/>
        <v>55913</v>
      </c>
      <c r="J240" s="204">
        <f t="shared" si="82"/>
        <v>2600</v>
      </c>
      <c r="K240" s="393" t="s">
        <v>343</v>
      </c>
      <c r="L240" s="394"/>
      <c r="M240" s="395"/>
    </row>
    <row r="241" spans="1:13" ht="20.25">
      <c r="A241" s="25">
        <f>C241+E241+G241+I241</f>
        <v>22598.949999999997</v>
      </c>
      <c r="B241" s="26">
        <f t="shared" si="65"/>
        <v>1046</v>
      </c>
      <c r="C241" s="25">
        <f t="shared" si="66"/>
        <v>0</v>
      </c>
      <c r="D241" s="26">
        <v>0</v>
      </c>
      <c r="E241" s="192">
        <f t="shared" si="71"/>
        <v>607.75000000000011</v>
      </c>
      <c r="F241" s="26">
        <v>26</v>
      </c>
      <c r="G241" s="25">
        <f t="shared" si="72"/>
        <v>1346.4</v>
      </c>
      <c r="H241" s="26">
        <v>60</v>
      </c>
      <c r="I241" s="25">
        <f t="shared" si="73"/>
        <v>20644.799999999996</v>
      </c>
      <c r="J241" s="26">
        <v>960</v>
      </c>
      <c r="K241" s="205" t="s">
        <v>366</v>
      </c>
      <c r="L241" s="401" t="s">
        <v>345</v>
      </c>
      <c r="M241" s="398">
        <v>31</v>
      </c>
    </row>
    <row r="242" spans="1:13" ht="20.25">
      <c r="A242" s="173">
        <f t="shared" ref="A242:A246" si="83">C242+E242+G242+I242</f>
        <v>114055.97500000001</v>
      </c>
      <c r="B242" s="174">
        <f t="shared" si="65"/>
        <v>5270</v>
      </c>
      <c r="C242" s="173">
        <f t="shared" si="66"/>
        <v>486.2000000000001</v>
      </c>
      <c r="D242" s="174">
        <v>20</v>
      </c>
      <c r="E242" s="179">
        <f t="shared" si="71"/>
        <v>0</v>
      </c>
      <c r="F242" s="174">
        <v>0</v>
      </c>
      <c r="G242" s="173">
        <f t="shared" si="72"/>
        <v>16044.600000000002</v>
      </c>
      <c r="H242" s="174">
        <v>715</v>
      </c>
      <c r="I242" s="173">
        <f t="shared" si="73"/>
        <v>97525.175000000003</v>
      </c>
      <c r="J242" s="174">
        <v>4535</v>
      </c>
      <c r="K242" s="206" t="s">
        <v>344</v>
      </c>
      <c r="L242" s="402"/>
      <c r="M242" s="399"/>
    </row>
    <row r="243" spans="1:13" ht="20.25">
      <c r="A243" s="173">
        <f t="shared" si="83"/>
        <v>144631.41000000003</v>
      </c>
      <c r="B243" s="174">
        <f t="shared" si="65"/>
        <v>6688</v>
      </c>
      <c r="C243" s="173">
        <f t="shared" si="66"/>
        <v>0</v>
      </c>
      <c r="D243" s="174">
        <v>0</v>
      </c>
      <c r="E243" s="179">
        <f t="shared" si="71"/>
        <v>794.75</v>
      </c>
      <c r="F243" s="174">
        <v>34</v>
      </c>
      <c r="G243" s="173">
        <f t="shared" si="72"/>
        <v>17817.360000000004</v>
      </c>
      <c r="H243" s="174">
        <v>794</v>
      </c>
      <c r="I243" s="173">
        <f t="shared" si="73"/>
        <v>126019.30000000002</v>
      </c>
      <c r="J243" s="174">
        <v>5860</v>
      </c>
      <c r="K243" s="206" t="s">
        <v>346</v>
      </c>
      <c r="L243" s="402"/>
      <c r="M243" s="399"/>
    </row>
    <row r="244" spans="1:13" ht="20.25">
      <c r="A244" s="173">
        <f t="shared" si="83"/>
        <v>108973.31499999999</v>
      </c>
      <c r="B244" s="174">
        <f t="shared" si="65"/>
        <v>5041.5</v>
      </c>
      <c r="C244" s="173">
        <f t="shared" si="66"/>
        <v>522.66500000000008</v>
      </c>
      <c r="D244" s="174">
        <v>21.5</v>
      </c>
      <c r="E244" s="179">
        <f t="shared" si="71"/>
        <v>0</v>
      </c>
      <c r="F244" s="174">
        <v>0</v>
      </c>
      <c r="G244" s="173">
        <f t="shared" si="72"/>
        <v>11893.2</v>
      </c>
      <c r="H244" s="174">
        <v>530</v>
      </c>
      <c r="I244" s="173">
        <f t="shared" si="73"/>
        <v>96557.449999999983</v>
      </c>
      <c r="J244" s="174">
        <v>4490</v>
      </c>
      <c r="K244" s="206" t="s">
        <v>347</v>
      </c>
      <c r="L244" s="402"/>
      <c r="M244" s="399"/>
    </row>
    <row r="245" spans="1:13" ht="20.25">
      <c r="A245" s="173">
        <f t="shared" si="83"/>
        <v>66026.895000000004</v>
      </c>
      <c r="B245" s="174">
        <f t="shared" si="65"/>
        <v>3053</v>
      </c>
      <c r="C245" s="173">
        <f t="shared" si="66"/>
        <v>0</v>
      </c>
      <c r="D245" s="174">
        <v>0</v>
      </c>
      <c r="E245" s="179">
        <f t="shared" si="71"/>
        <v>1051.8750000000002</v>
      </c>
      <c r="F245" s="174">
        <v>45</v>
      </c>
      <c r="G245" s="173">
        <f t="shared" si="72"/>
        <v>6911.52</v>
      </c>
      <c r="H245" s="174">
        <v>308</v>
      </c>
      <c r="I245" s="173">
        <f t="shared" si="73"/>
        <v>58063.500000000007</v>
      </c>
      <c r="J245" s="174">
        <v>2700</v>
      </c>
      <c r="K245" s="206" t="s">
        <v>348</v>
      </c>
      <c r="L245" s="402"/>
      <c r="M245" s="399"/>
    </row>
    <row r="246" spans="1:13" ht="20.25">
      <c r="A246" s="173">
        <f t="shared" si="83"/>
        <v>46525.599999999999</v>
      </c>
      <c r="B246" s="174">
        <f t="shared" si="65"/>
        <v>2155</v>
      </c>
      <c r="C246" s="173">
        <f t="shared" si="66"/>
        <v>0</v>
      </c>
      <c r="D246" s="174">
        <v>0</v>
      </c>
      <c r="E246" s="179">
        <f t="shared" si="71"/>
        <v>935.00000000000011</v>
      </c>
      <c r="F246" s="174">
        <v>40</v>
      </c>
      <c r="G246" s="173">
        <f t="shared" si="72"/>
        <v>2580.6</v>
      </c>
      <c r="H246" s="174">
        <v>115</v>
      </c>
      <c r="I246" s="173">
        <f t="shared" si="73"/>
        <v>43010</v>
      </c>
      <c r="J246" s="174">
        <v>2000</v>
      </c>
      <c r="K246" s="206" t="s">
        <v>349</v>
      </c>
      <c r="L246" s="402"/>
      <c r="M246" s="399"/>
    </row>
    <row r="247" spans="1:13" ht="21" thickBot="1">
      <c r="A247" s="191">
        <f>C247+E247+G247+I247</f>
        <v>116167.20500000002</v>
      </c>
      <c r="B247" s="175">
        <f t="shared" si="65"/>
        <v>5328</v>
      </c>
      <c r="C247" s="191">
        <f t="shared" si="66"/>
        <v>7973.6800000000021</v>
      </c>
      <c r="D247" s="175">
        <v>328</v>
      </c>
      <c r="E247" s="193">
        <f t="shared" si="71"/>
        <v>0</v>
      </c>
      <c r="F247" s="175">
        <v>0</v>
      </c>
      <c r="G247" s="191">
        <f t="shared" si="72"/>
        <v>16044.600000000002</v>
      </c>
      <c r="H247" s="175">
        <v>715</v>
      </c>
      <c r="I247" s="191">
        <f t="shared" si="73"/>
        <v>92148.925000000003</v>
      </c>
      <c r="J247" s="175">
        <v>4285</v>
      </c>
      <c r="K247" s="207" t="s">
        <v>350</v>
      </c>
      <c r="L247" s="403"/>
      <c r="M247" s="400"/>
    </row>
    <row r="248" spans="1:13" ht="21" thickBot="1">
      <c r="A248" s="190">
        <f>SUM(A241:A247)</f>
        <v>618979.35000000009</v>
      </c>
      <c r="B248" s="190">
        <f t="shared" ref="B248:J248" si="84">SUM(B241:B247)</f>
        <v>28581.5</v>
      </c>
      <c r="C248" s="190">
        <f t="shared" si="84"/>
        <v>8982.5450000000019</v>
      </c>
      <c r="D248" s="190">
        <f t="shared" si="84"/>
        <v>369.5</v>
      </c>
      <c r="E248" s="190">
        <f t="shared" si="84"/>
        <v>3389.375</v>
      </c>
      <c r="F248" s="190">
        <f t="shared" si="84"/>
        <v>145</v>
      </c>
      <c r="G248" s="190">
        <f t="shared" si="84"/>
        <v>72638.280000000013</v>
      </c>
      <c r="H248" s="190">
        <f t="shared" si="84"/>
        <v>3237</v>
      </c>
      <c r="I248" s="190">
        <f t="shared" si="84"/>
        <v>533969.15</v>
      </c>
      <c r="J248" s="190">
        <f t="shared" si="84"/>
        <v>24830</v>
      </c>
      <c r="K248" s="393" t="s">
        <v>351</v>
      </c>
      <c r="L248" s="394"/>
      <c r="M248" s="395"/>
    </row>
    <row r="249" spans="1:13" ht="21" thickBot="1">
      <c r="A249" s="70">
        <f>C249+E249+G249+I249</f>
        <v>23601.27</v>
      </c>
      <c r="B249" s="32">
        <f t="shared" si="65"/>
        <v>1094</v>
      </c>
      <c r="C249" s="55">
        <f t="shared" si="66"/>
        <v>0</v>
      </c>
      <c r="D249" s="69">
        <v>0</v>
      </c>
      <c r="E249" s="73">
        <f t="shared" si="71"/>
        <v>0</v>
      </c>
      <c r="F249" s="56">
        <v>0</v>
      </c>
      <c r="G249" s="55">
        <f t="shared" si="72"/>
        <v>1795.2</v>
      </c>
      <c r="H249" s="56">
        <v>80</v>
      </c>
      <c r="I249" s="55">
        <f t="shared" si="73"/>
        <v>21806.07</v>
      </c>
      <c r="J249" s="68">
        <v>1014</v>
      </c>
      <c r="K249" s="47" t="s">
        <v>352</v>
      </c>
      <c r="L249" s="48" t="s">
        <v>26</v>
      </c>
      <c r="M249" s="40">
        <v>32</v>
      </c>
    </row>
    <row r="250" spans="1:13" ht="19.5" thickBot="1">
      <c r="A250" s="52">
        <f>SUM(A249)</f>
        <v>23601.27</v>
      </c>
      <c r="B250" s="52">
        <f t="shared" ref="B250:J250" si="85">SUM(B249)</f>
        <v>1094</v>
      </c>
      <c r="C250" s="52">
        <f t="shared" si="85"/>
        <v>0</v>
      </c>
      <c r="D250" s="52">
        <f t="shared" si="85"/>
        <v>0</v>
      </c>
      <c r="E250" s="52">
        <f t="shared" si="85"/>
        <v>0</v>
      </c>
      <c r="F250" s="52">
        <f t="shared" si="85"/>
        <v>0</v>
      </c>
      <c r="G250" s="52">
        <f t="shared" si="85"/>
        <v>1795.2</v>
      </c>
      <c r="H250" s="52">
        <f t="shared" si="85"/>
        <v>80</v>
      </c>
      <c r="I250" s="52">
        <f t="shared" si="85"/>
        <v>21806.07</v>
      </c>
      <c r="J250" s="52">
        <f t="shared" si="85"/>
        <v>1014</v>
      </c>
      <c r="K250" s="393" t="s">
        <v>353</v>
      </c>
      <c r="L250" s="394"/>
      <c r="M250" s="395"/>
    </row>
    <row r="251" spans="1:13" ht="24.75" thickBot="1">
      <c r="A251" s="23">
        <f>A250+A248+A240+A237+A232+A229+A219+A217+A200+A193+A177+A173+A161+A158+A153+A133+A130+A127+A118+A97+A92+A82+A79+A75+A72+A68+A63+A49+A47+A40+A24+A16</f>
        <v>11586978.711000001</v>
      </c>
      <c r="B251" s="19">
        <f>SUM(J251+H251+F251+D251)</f>
        <v>535769.60000000009</v>
      </c>
      <c r="C251" s="22">
        <f>C250+C248+C240+C237+C232+C229+C219+C217+C200+C193+C177+C173+C161+C158+C153+C133+C130+C127+C118+C97+C92+C82+C79+C75+C72+C68+C63+C49+C47+C40+C24+C16</f>
        <v>115056.799</v>
      </c>
      <c r="D251" s="170">
        <f>D250+D248+D240+D237+D232+D229+D219+D217+D200+D193+D177+D173+D161+D158+D153+D133+D130+D127+D118+D97+D92+D82+D79+D75+D72+D68+D63+D49+D47+D40+D24+D16</f>
        <v>4732.8999999999996</v>
      </c>
      <c r="E251" s="19">
        <f>E250+E248+E240+E237+E232+E229+E219+E217+E200+E193+E177+E173+E161+E158+E153+E133+E130+E127+E118+E97+E92+E82+E79+E75+E72+E68+E63+E49+E47+E40+E24+E16</f>
        <v>61462.224999999999</v>
      </c>
      <c r="F251" s="24">
        <f>SUM(F16+F24+F40+F47+F49+F63+F68+F72+F75+F79+F82+F92+F97+F118+F127+F130+F133+F153+F158+F161+F173+F177+F193+F200+F217+F219+F229+F232+F237+F240+F248+F250)</f>
        <v>2629.4</v>
      </c>
      <c r="G251" s="22">
        <f>G250+G248+G240+G237+G232+G229+G219+G217+G200+G193+G177+G173+G161+G158+G153+G133+G130+G127+G118+G97+G92+G82+G79+G75+G72+G68+G63+G49+G47+G40+G24+G16</f>
        <v>1129456.8120000002</v>
      </c>
      <c r="H251" s="24">
        <f>H250+H248+H240+H237+H232+H229+H219+H217+H200+H193+H177+H173+H161+H158+H153+H133+H130+H127+H118+H97+H92+H82+H79+H75+H72+H68+H63+H49+H47+H40+H24+H16</f>
        <v>50332.3</v>
      </c>
      <c r="I251" s="22">
        <f>I250+I248+I240+I237+I232+I229+I219+I217+I200+I193+I177+I173+I161+I158+I153+I133+I130+I127+I118+I97+I92+I82+I79+I75+I72+I68+I63+I49+I47+I40+I24+I16</f>
        <v>10281002.875</v>
      </c>
      <c r="J251" s="24">
        <f>SUM(J16+J24+J40+J47+J49+J63+J68+J72+J75+J79+J82+J92+J97+J118+J127+J130+J133+J153+J158+J161+J173+J177+J193+J200+J217+J219+J229+J232+J237+J240+J248+J250)</f>
        <v>478075</v>
      </c>
      <c r="K251" s="396" t="s">
        <v>90</v>
      </c>
      <c r="L251" s="396"/>
      <c r="M251" s="397"/>
    </row>
    <row r="252" spans="1:13" ht="20.25">
      <c r="I252" s="20"/>
      <c r="M252" s="21"/>
    </row>
    <row r="253" spans="1:13">
      <c r="A253" s="168"/>
      <c r="B253" s="167"/>
    </row>
    <row r="254" spans="1:13">
      <c r="A254" s="168"/>
      <c r="G254" s="74"/>
    </row>
    <row r="255" spans="1:13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</row>
    <row r="258" spans="1:6">
      <c r="A258" s="168"/>
      <c r="C258" s="168"/>
    </row>
    <row r="259" spans="1:6">
      <c r="F259" s="167"/>
    </row>
  </sheetData>
  <mergeCells count="101">
    <mergeCell ref="K49:M49"/>
    <mergeCell ref="L50:L62"/>
    <mergeCell ref="K24:M24"/>
    <mergeCell ref="K40:M40"/>
    <mergeCell ref="L41:L46"/>
    <mergeCell ref="M41:M46"/>
    <mergeCell ref="M17:M23"/>
    <mergeCell ref="C3:D3"/>
    <mergeCell ref="M25:M39"/>
    <mergeCell ref="L25:L39"/>
    <mergeCell ref="K47:M47"/>
    <mergeCell ref="M50:M62"/>
    <mergeCell ref="A1:M1"/>
    <mergeCell ref="A3:B3"/>
    <mergeCell ref="E3:F3"/>
    <mergeCell ref="G3:H3"/>
    <mergeCell ref="I3:J3"/>
    <mergeCell ref="K3:K4"/>
    <mergeCell ref="L3:L4"/>
    <mergeCell ref="M3:M4"/>
    <mergeCell ref="L17:L23"/>
    <mergeCell ref="B2:M2"/>
    <mergeCell ref="L5:L15"/>
    <mergeCell ref="M5:M15"/>
    <mergeCell ref="K16:M16"/>
    <mergeCell ref="K63:M63"/>
    <mergeCell ref="M64:M67"/>
    <mergeCell ref="K75:M75"/>
    <mergeCell ref="L76:L78"/>
    <mergeCell ref="M76:M78"/>
    <mergeCell ref="K79:M79"/>
    <mergeCell ref="L80:L81"/>
    <mergeCell ref="M80:M81"/>
    <mergeCell ref="K68:M68"/>
    <mergeCell ref="K72:M72"/>
    <mergeCell ref="L73:L74"/>
    <mergeCell ref="M73:M74"/>
    <mergeCell ref="M69:M71"/>
    <mergeCell ref="L69:L71"/>
    <mergeCell ref="L64:L67"/>
    <mergeCell ref="K82:M82"/>
    <mergeCell ref="L83:L91"/>
    <mergeCell ref="M83:M91"/>
    <mergeCell ref="M93:M96"/>
    <mergeCell ref="L93:L96"/>
    <mergeCell ref="K92:M92"/>
    <mergeCell ref="K127:M127"/>
    <mergeCell ref="L128:L129"/>
    <mergeCell ref="M128:M129"/>
    <mergeCell ref="K130:M130"/>
    <mergeCell ref="M131:M132"/>
    <mergeCell ref="L131:L132"/>
    <mergeCell ref="K133:M133"/>
    <mergeCell ref="K97:M97"/>
    <mergeCell ref="L98:L117"/>
    <mergeCell ref="M98:M117"/>
    <mergeCell ref="L119:L126"/>
    <mergeCell ref="M119:M126"/>
    <mergeCell ref="K118:M118"/>
    <mergeCell ref="K177:M177"/>
    <mergeCell ref="K193:M193"/>
    <mergeCell ref="L194:L199"/>
    <mergeCell ref="M194:M199"/>
    <mergeCell ref="L134:L152"/>
    <mergeCell ref="M134:M152"/>
    <mergeCell ref="M154:M157"/>
    <mergeCell ref="L154:L157"/>
    <mergeCell ref="M178:M192"/>
    <mergeCell ref="L178:L192"/>
    <mergeCell ref="L162:L172"/>
    <mergeCell ref="M162:M172"/>
    <mergeCell ref="K173:M173"/>
    <mergeCell ref="L174:L176"/>
    <mergeCell ref="M174:M176"/>
    <mergeCell ref="K153:M153"/>
    <mergeCell ref="K158:M158"/>
    <mergeCell ref="L159:L160"/>
    <mergeCell ref="M159:M160"/>
    <mergeCell ref="K161:M161"/>
    <mergeCell ref="K248:M248"/>
    <mergeCell ref="K250:M250"/>
    <mergeCell ref="K251:M251"/>
    <mergeCell ref="M241:M247"/>
    <mergeCell ref="L241:L247"/>
    <mergeCell ref="K240:M240"/>
    <mergeCell ref="K200:M200"/>
    <mergeCell ref="L201:L216"/>
    <mergeCell ref="M201:M216"/>
    <mergeCell ref="K229:M229"/>
    <mergeCell ref="K232:M232"/>
    <mergeCell ref="L233:L236"/>
    <mergeCell ref="M233:M236"/>
    <mergeCell ref="K237:M237"/>
    <mergeCell ref="L238:L239"/>
    <mergeCell ref="L230:L231"/>
    <mergeCell ref="M230:M231"/>
    <mergeCell ref="M238:M239"/>
    <mergeCell ref="M220:M228"/>
    <mergeCell ref="L220:L228"/>
    <mergeCell ref="K217:M217"/>
    <mergeCell ref="K219:M219"/>
  </mergeCells>
  <printOptions horizontalCentered="1" verticalCentered="1"/>
  <pageMargins left="0.15748031496063" right="0.15748031496063" top="0.12" bottom="0.17" header="0.11" footer="0.28000000000000003"/>
  <pageSetup paperSize="9" scale="55" fitToWidth="0" fitToHeight="0" orientation="landscape" r:id="rId1"/>
  <rowBreaks count="6" manualBreakCount="6">
    <brk id="40" max="12" man="1"/>
    <brk id="75" max="12" man="1"/>
    <brk id="118" max="12" man="1"/>
    <brk id="153" max="12" man="1"/>
    <brk id="193" max="12" man="1"/>
    <brk id="22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7"/>
  <sheetViews>
    <sheetView rightToLeft="1" workbookViewId="0">
      <selection activeCell="A3" sqref="A3"/>
    </sheetView>
  </sheetViews>
  <sheetFormatPr defaultRowHeight="15"/>
  <cols>
    <col min="1" max="1" width="5.42578125" style="11" customWidth="1"/>
    <col min="2" max="2" width="11.85546875" style="11" customWidth="1"/>
    <col min="3" max="3" width="26.5703125" style="11" customWidth="1"/>
    <col min="4" max="4" width="14.5703125" style="11" customWidth="1"/>
    <col min="5" max="5" width="12.5703125" style="11" customWidth="1"/>
    <col min="6" max="6" width="13.85546875" style="11" customWidth="1"/>
    <col min="7" max="7" width="2.28515625" style="11" customWidth="1"/>
  </cols>
  <sheetData>
    <row r="2" spans="1:7" ht="27" thickBot="1">
      <c r="A2" s="442" t="s">
        <v>412</v>
      </c>
      <c r="B2" s="442"/>
      <c r="C2" s="442"/>
      <c r="D2" s="442"/>
      <c r="E2" s="442"/>
      <c r="F2" s="442"/>
      <c r="G2" s="442"/>
    </row>
    <row r="3" spans="1:7" ht="48">
      <c r="A3" s="249" t="s">
        <v>413</v>
      </c>
      <c r="B3" s="110" t="s">
        <v>414</v>
      </c>
      <c r="C3" s="110" t="s">
        <v>415</v>
      </c>
      <c r="D3" s="110" t="s">
        <v>416</v>
      </c>
      <c r="E3" s="250" t="s">
        <v>482</v>
      </c>
      <c r="F3" s="443" t="s">
        <v>483</v>
      </c>
      <c r="G3" s="444"/>
    </row>
    <row r="4" spans="1:7" ht="24">
      <c r="A4" s="436">
        <v>1</v>
      </c>
      <c r="B4" s="439" t="s">
        <v>30</v>
      </c>
      <c r="C4" s="251" t="s">
        <v>417</v>
      </c>
      <c r="D4" s="251" t="s">
        <v>418</v>
      </c>
      <c r="E4" s="252">
        <v>200</v>
      </c>
      <c r="F4" s="445">
        <v>15000</v>
      </c>
      <c r="G4" s="446"/>
    </row>
    <row r="5" spans="1:7" ht="24">
      <c r="A5" s="437"/>
      <c r="B5" s="440"/>
      <c r="C5" s="246" t="s">
        <v>419</v>
      </c>
      <c r="D5" s="246" t="s">
        <v>420</v>
      </c>
      <c r="E5" s="160">
        <v>100</v>
      </c>
      <c r="F5" s="445">
        <v>15000</v>
      </c>
      <c r="G5" s="446"/>
    </row>
    <row r="6" spans="1:7" ht="24">
      <c r="A6" s="437"/>
      <c r="B6" s="440"/>
      <c r="C6" s="447" t="s">
        <v>421</v>
      </c>
      <c r="D6" s="251" t="s">
        <v>422</v>
      </c>
      <c r="E6" s="252">
        <v>100</v>
      </c>
      <c r="F6" s="448">
        <v>60000</v>
      </c>
      <c r="G6" s="449"/>
    </row>
    <row r="7" spans="1:7" ht="24">
      <c r="A7" s="437"/>
      <c r="B7" s="440"/>
      <c r="C7" s="447"/>
      <c r="D7" s="251" t="s">
        <v>418</v>
      </c>
      <c r="E7" s="252">
        <v>800</v>
      </c>
      <c r="F7" s="450"/>
      <c r="G7" s="451"/>
    </row>
    <row r="8" spans="1:7" ht="24">
      <c r="A8" s="437"/>
      <c r="B8" s="440"/>
      <c r="C8" s="447"/>
      <c r="D8" s="251" t="s">
        <v>420</v>
      </c>
      <c r="E8" s="252">
        <v>25</v>
      </c>
      <c r="F8" s="450"/>
      <c r="G8" s="451"/>
    </row>
    <row r="9" spans="1:7" ht="24">
      <c r="A9" s="437"/>
      <c r="B9" s="440"/>
      <c r="C9" s="447"/>
      <c r="D9" s="251" t="s">
        <v>423</v>
      </c>
      <c r="E9" s="252">
        <v>180</v>
      </c>
      <c r="F9" s="452"/>
      <c r="G9" s="453"/>
    </row>
    <row r="10" spans="1:7" ht="24">
      <c r="A10" s="437"/>
      <c r="B10" s="440"/>
      <c r="C10" s="251" t="s">
        <v>424</v>
      </c>
      <c r="D10" s="251" t="s">
        <v>422</v>
      </c>
      <c r="E10" s="252">
        <v>300</v>
      </c>
      <c r="F10" s="445">
        <v>100000</v>
      </c>
      <c r="G10" s="446"/>
    </row>
    <row r="11" spans="1:7" ht="24">
      <c r="A11" s="437"/>
      <c r="B11" s="440"/>
      <c r="C11" s="251" t="s">
        <v>425</v>
      </c>
      <c r="D11" s="251" t="s">
        <v>418</v>
      </c>
      <c r="E11" s="252">
        <v>700</v>
      </c>
      <c r="F11" s="445">
        <v>35000</v>
      </c>
      <c r="G11" s="446"/>
    </row>
    <row r="12" spans="1:7" ht="24">
      <c r="A12" s="437"/>
      <c r="B12" s="440"/>
      <c r="C12" s="447" t="s">
        <v>426</v>
      </c>
      <c r="D12" s="251" t="s">
        <v>422</v>
      </c>
      <c r="E12" s="252">
        <v>400</v>
      </c>
      <c r="F12" s="448">
        <v>70000</v>
      </c>
      <c r="G12" s="449"/>
    </row>
    <row r="13" spans="1:7" ht="24">
      <c r="A13" s="437"/>
      <c r="B13" s="440"/>
      <c r="C13" s="447"/>
      <c r="D13" s="251" t="s">
        <v>418</v>
      </c>
      <c r="E13" s="252">
        <v>600</v>
      </c>
      <c r="F13" s="452"/>
      <c r="G13" s="453"/>
    </row>
    <row r="14" spans="1:7" ht="24">
      <c r="A14" s="437"/>
      <c r="B14" s="440"/>
      <c r="C14" s="246" t="s">
        <v>427</v>
      </c>
      <c r="D14" s="246" t="s">
        <v>420</v>
      </c>
      <c r="E14" s="160">
        <v>40</v>
      </c>
      <c r="F14" s="445">
        <v>20000</v>
      </c>
      <c r="G14" s="446"/>
    </row>
    <row r="15" spans="1:7" ht="24">
      <c r="A15" s="438"/>
      <c r="B15" s="441"/>
      <c r="C15" s="456" t="s">
        <v>54</v>
      </c>
      <c r="D15" s="457"/>
      <c r="E15" s="161">
        <f>SUM(E4:E14)</f>
        <v>3445</v>
      </c>
      <c r="F15" s="454">
        <f>SUM(F4:G14)</f>
        <v>315000</v>
      </c>
      <c r="G15" s="455"/>
    </row>
    <row r="16" spans="1:7" ht="24">
      <c r="A16" s="436">
        <v>2</v>
      </c>
      <c r="B16" s="439" t="s">
        <v>223</v>
      </c>
      <c r="C16" s="447" t="s">
        <v>428</v>
      </c>
      <c r="D16" s="251" t="s">
        <v>429</v>
      </c>
      <c r="E16" s="252">
        <v>700</v>
      </c>
      <c r="F16" s="448">
        <v>200000</v>
      </c>
      <c r="G16" s="449"/>
    </row>
    <row r="17" spans="1:7" ht="24">
      <c r="A17" s="437"/>
      <c r="B17" s="440"/>
      <c r="C17" s="447"/>
      <c r="D17" s="251" t="s">
        <v>430</v>
      </c>
      <c r="E17" s="252">
        <v>6</v>
      </c>
      <c r="F17" s="452"/>
      <c r="G17" s="453"/>
    </row>
    <row r="18" spans="1:7" ht="24">
      <c r="A18" s="438"/>
      <c r="B18" s="441"/>
      <c r="C18" s="456" t="s">
        <v>54</v>
      </c>
      <c r="D18" s="457"/>
      <c r="E18" s="253">
        <f>SUM(E16:E17)</f>
        <v>706</v>
      </c>
      <c r="F18" s="467">
        <v>200000</v>
      </c>
      <c r="G18" s="455"/>
    </row>
    <row r="19" spans="1:7" ht="31.5">
      <c r="A19" s="436">
        <v>3</v>
      </c>
      <c r="B19" s="439" t="s">
        <v>13</v>
      </c>
      <c r="C19" s="254" t="s">
        <v>431</v>
      </c>
      <c r="D19" s="251" t="s">
        <v>418</v>
      </c>
      <c r="E19" s="252">
        <v>600</v>
      </c>
      <c r="F19" s="445">
        <v>30000</v>
      </c>
      <c r="G19" s="446"/>
    </row>
    <row r="20" spans="1:7" ht="24">
      <c r="A20" s="437"/>
      <c r="B20" s="440"/>
      <c r="C20" s="251" t="s">
        <v>432</v>
      </c>
      <c r="D20" s="251" t="s">
        <v>418</v>
      </c>
      <c r="E20" s="252">
        <v>300</v>
      </c>
      <c r="F20" s="445">
        <v>5000</v>
      </c>
      <c r="G20" s="446"/>
    </row>
    <row r="21" spans="1:7" ht="24">
      <c r="A21" s="437"/>
      <c r="B21" s="440"/>
      <c r="C21" s="251" t="s">
        <v>433</v>
      </c>
      <c r="D21" s="251" t="s">
        <v>418</v>
      </c>
      <c r="E21" s="252">
        <v>200</v>
      </c>
      <c r="F21" s="445">
        <v>10000</v>
      </c>
      <c r="G21" s="446"/>
    </row>
    <row r="22" spans="1:7" ht="24">
      <c r="A22" s="437"/>
      <c r="B22" s="440"/>
      <c r="C22" s="459" t="s">
        <v>434</v>
      </c>
      <c r="D22" s="251" t="s">
        <v>418</v>
      </c>
      <c r="E22" s="252">
        <v>40</v>
      </c>
      <c r="F22" s="448">
        <v>10000</v>
      </c>
      <c r="G22" s="449"/>
    </row>
    <row r="23" spans="1:7" ht="24">
      <c r="A23" s="437"/>
      <c r="B23" s="440"/>
      <c r="C23" s="459"/>
      <c r="D23" s="251" t="s">
        <v>422</v>
      </c>
      <c r="E23" s="252">
        <v>40</v>
      </c>
      <c r="F23" s="452"/>
      <c r="G23" s="453"/>
    </row>
    <row r="24" spans="1:7" ht="24">
      <c r="A24" s="438"/>
      <c r="B24" s="441"/>
      <c r="C24" s="460" t="s">
        <v>54</v>
      </c>
      <c r="D24" s="461"/>
      <c r="E24" s="253">
        <f>SUM(E19:E23)</f>
        <v>1180</v>
      </c>
      <c r="F24" s="467">
        <f>SUM(F19:G23)</f>
        <v>55000</v>
      </c>
      <c r="G24" s="455"/>
    </row>
    <row r="25" spans="1:7" ht="24">
      <c r="A25" s="436">
        <v>4</v>
      </c>
      <c r="B25" s="439" t="s">
        <v>18</v>
      </c>
      <c r="C25" s="251" t="s">
        <v>435</v>
      </c>
      <c r="D25" s="251" t="s">
        <v>418</v>
      </c>
      <c r="E25" s="252">
        <v>600</v>
      </c>
      <c r="F25" s="445">
        <v>30000</v>
      </c>
      <c r="G25" s="446"/>
    </row>
    <row r="26" spans="1:7" ht="24">
      <c r="A26" s="438"/>
      <c r="B26" s="441"/>
      <c r="C26" s="456" t="s">
        <v>54</v>
      </c>
      <c r="D26" s="457"/>
      <c r="E26" s="253">
        <v>600</v>
      </c>
      <c r="F26" s="467">
        <v>30000</v>
      </c>
      <c r="G26" s="455"/>
    </row>
    <row r="27" spans="1:7" ht="24">
      <c r="A27" s="436">
        <v>5</v>
      </c>
      <c r="B27" s="439" t="s">
        <v>210</v>
      </c>
      <c r="C27" s="251" t="s">
        <v>436</v>
      </c>
      <c r="D27" s="251" t="s">
        <v>429</v>
      </c>
      <c r="E27" s="252">
        <v>100</v>
      </c>
      <c r="F27" s="445">
        <v>220000</v>
      </c>
      <c r="G27" s="446"/>
    </row>
    <row r="28" spans="1:7" ht="26.25" customHeight="1">
      <c r="A28" s="438"/>
      <c r="B28" s="441"/>
      <c r="C28" s="456" t="s">
        <v>54</v>
      </c>
      <c r="D28" s="462"/>
      <c r="E28" s="255">
        <v>100</v>
      </c>
      <c r="F28" s="468">
        <v>220000</v>
      </c>
      <c r="G28" s="455"/>
    </row>
    <row r="29" spans="1:7" ht="24">
      <c r="A29" s="436">
        <v>6</v>
      </c>
      <c r="B29" s="439" t="s">
        <v>437</v>
      </c>
      <c r="C29" s="458" t="s">
        <v>438</v>
      </c>
      <c r="D29" s="251" t="s">
        <v>429</v>
      </c>
      <c r="E29" s="252">
        <v>450</v>
      </c>
      <c r="F29" s="448">
        <v>100000</v>
      </c>
      <c r="G29" s="449"/>
    </row>
    <row r="30" spans="1:7" ht="24">
      <c r="A30" s="437"/>
      <c r="B30" s="440"/>
      <c r="C30" s="458"/>
      <c r="D30" s="251" t="s">
        <v>429</v>
      </c>
      <c r="E30" s="252">
        <v>100</v>
      </c>
      <c r="F30" s="450"/>
      <c r="G30" s="451"/>
    </row>
    <row r="31" spans="1:7" ht="24">
      <c r="A31" s="437"/>
      <c r="B31" s="440"/>
      <c r="C31" s="458"/>
      <c r="D31" s="251" t="s">
        <v>430</v>
      </c>
      <c r="E31" s="252">
        <v>2</v>
      </c>
      <c r="F31" s="450"/>
      <c r="G31" s="451"/>
    </row>
    <row r="32" spans="1:7" ht="24">
      <c r="A32" s="437"/>
      <c r="B32" s="440"/>
      <c r="C32" s="458"/>
      <c r="D32" s="251" t="s">
        <v>423</v>
      </c>
      <c r="E32" s="252">
        <v>50</v>
      </c>
      <c r="F32" s="452"/>
      <c r="G32" s="453"/>
    </row>
    <row r="33" spans="1:7" ht="24">
      <c r="A33" s="437"/>
      <c r="B33" s="440"/>
      <c r="C33" s="251" t="s">
        <v>439</v>
      </c>
      <c r="D33" s="251" t="s">
        <v>418</v>
      </c>
      <c r="E33" s="252">
        <v>800</v>
      </c>
      <c r="F33" s="445">
        <v>10000</v>
      </c>
      <c r="G33" s="446"/>
    </row>
    <row r="34" spans="1:7" ht="24">
      <c r="A34" s="438"/>
      <c r="B34" s="441"/>
      <c r="C34" s="456" t="s">
        <v>54</v>
      </c>
      <c r="D34" s="457"/>
      <c r="E34" s="253">
        <f>SUM(E29:E33)</f>
        <v>1402</v>
      </c>
      <c r="F34" s="454">
        <f t="shared" ref="F34" si="0">SUM(F29:F33)</f>
        <v>110000</v>
      </c>
      <c r="G34" s="455"/>
    </row>
    <row r="35" spans="1:7" ht="24">
      <c r="A35" s="436">
        <v>7</v>
      </c>
      <c r="B35" s="439" t="s">
        <v>10</v>
      </c>
      <c r="C35" s="256" t="s">
        <v>440</v>
      </c>
      <c r="D35" s="251" t="s">
        <v>423</v>
      </c>
      <c r="E35" s="252">
        <v>100</v>
      </c>
      <c r="F35" s="445">
        <v>20000</v>
      </c>
      <c r="G35" s="446"/>
    </row>
    <row r="36" spans="1:7" ht="24">
      <c r="A36" s="438"/>
      <c r="B36" s="441"/>
      <c r="C36" s="460" t="s">
        <v>54</v>
      </c>
      <c r="D36" s="461"/>
      <c r="E36" s="253">
        <v>100</v>
      </c>
      <c r="F36" s="467">
        <v>20000</v>
      </c>
      <c r="G36" s="455"/>
    </row>
    <row r="37" spans="1:7" ht="24.75" thickBot="1">
      <c r="A37" s="463" t="s">
        <v>0</v>
      </c>
      <c r="B37" s="464"/>
      <c r="C37" s="464"/>
      <c r="D37" s="464"/>
      <c r="E37" s="257">
        <f>E36+E34+E28+E26+E24+E18+E15</f>
        <v>7533</v>
      </c>
      <c r="F37" s="465">
        <f>F36+F34+F28+F26+F24+F18+F15</f>
        <v>950000</v>
      </c>
      <c r="G37" s="466"/>
    </row>
  </sheetData>
  <mergeCells count="54">
    <mergeCell ref="F35:G35"/>
    <mergeCell ref="A37:D37"/>
    <mergeCell ref="F37:G37"/>
    <mergeCell ref="F18:G18"/>
    <mergeCell ref="F24:G24"/>
    <mergeCell ref="F26:G26"/>
    <mergeCell ref="A29:A34"/>
    <mergeCell ref="B29:B34"/>
    <mergeCell ref="C34:D34"/>
    <mergeCell ref="F34:G34"/>
    <mergeCell ref="A35:A36"/>
    <mergeCell ref="B35:B36"/>
    <mergeCell ref="C36:D36"/>
    <mergeCell ref="F36:G36"/>
    <mergeCell ref="F28:G28"/>
    <mergeCell ref="F25:G25"/>
    <mergeCell ref="F27:G27"/>
    <mergeCell ref="C29:C32"/>
    <mergeCell ref="F29:G32"/>
    <mergeCell ref="F33:G33"/>
    <mergeCell ref="C16:C17"/>
    <mergeCell ref="F16:G17"/>
    <mergeCell ref="F19:G19"/>
    <mergeCell ref="F20:G20"/>
    <mergeCell ref="F21:G21"/>
    <mergeCell ref="C22:C23"/>
    <mergeCell ref="F22:G23"/>
    <mergeCell ref="C24:D24"/>
    <mergeCell ref="C26:D26"/>
    <mergeCell ref="C28:D28"/>
    <mergeCell ref="C18:D18"/>
    <mergeCell ref="A2:G2"/>
    <mergeCell ref="F3:G3"/>
    <mergeCell ref="A4:A15"/>
    <mergeCell ref="B4:B15"/>
    <mergeCell ref="F4:G4"/>
    <mergeCell ref="F5:G5"/>
    <mergeCell ref="C6:C9"/>
    <mergeCell ref="F6:G9"/>
    <mergeCell ref="F10:G10"/>
    <mergeCell ref="F11:G11"/>
    <mergeCell ref="C12:C13"/>
    <mergeCell ref="F12:G13"/>
    <mergeCell ref="F14:G14"/>
    <mergeCell ref="F15:G15"/>
    <mergeCell ref="C15:D15"/>
    <mergeCell ref="A16:A18"/>
    <mergeCell ref="B16:B18"/>
    <mergeCell ref="A25:A26"/>
    <mergeCell ref="B25:B26"/>
    <mergeCell ref="A27:A28"/>
    <mergeCell ref="B27:B28"/>
    <mergeCell ref="B19:B24"/>
    <mergeCell ref="A19:A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0"/>
  <sheetViews>
    <sheetView rightToLeft="1" workbookViewId="0">
      <selection activeCell="A3" sqref="A3"/>
    </sheetView>
  </sheetViews>
  <sheetFormatPr defaultRowHeight="15"/>
  <cols>
    <col min="2" max="2" width="21.28515625" customWidth="1"/>
    <col min="3" max="4" width="20.140625" customWidth="1"/>
  </cols>
  <sheetData>
    <row r="2" spans="1:4" ht="23.25" thickBot="1">
      <c r="A2" s="469" t="s">
        <v>484</v>
      </c>
      <c r="B2" s="469"/>
      <c r="C2" s="469"/>
      <c r="D2" s="469"/>
    </row>
    <row r="3" spans="1:4" ht="25.5" customHeight="1">
      <c r="A3" s="164" t="s">
        <v>31</v>
      </c>
      <c r="B3" s="165" t="s">
        <v>1</v>
      </c>
      <c r="C3" s="165" t="s">
        <v>485</v>
      </c>
      <c r="D3" s="166" t="s">
        <v>450</v>
      </c>
    </row>
    <row r="4" spans="1:4" ht="29.25" customHeight="1">
      <c r="A4" s="162">
        <v>1</v>
      </c>
      <c r="B4" s="163" t="s">
        <v>42</v>
      </c>
      <c r="C4" s="235">
        <v>100</v>
      </c>
      <c r="D4" s="236">
        <f>C4*10000/100</f>
        <v>10000</v>
      </c>
    </row>
    <row r="5" spans="1:4" ht="29.25" customHeight="1">
      <c r="A5" s="162">
        <v>2</v>
      </c>
      <c r="B5" s="163" t="s">
        <v>2</v>
      </c>
      <c r="C5" s="235">
        <v>200</v>
      </c>
      <c r="D5" s="236">
        <f t="shared" ref="D5:D19" si="0">C5*10000/100</f>
        <v>20000</v>
      </c>
    </row>
    <row r="6" spans="1:4" ht="29.25" customHeight="1">
      <c r="A6" s="162">
        <v>3</v>
      </c>
      <c r="B6" s="163" t="s">
        <v>44</v>
      </c>
      <c r="C6" s="235">
        <v>900</v>
      </c>
      <c r="D6" s="236">
        <f t="shared" si="0"/>
        <v>90000</v>
      </c>
    </row>
    <row r="7" spans="1:4" ht="29.25" customHeight="1">
      <c r="A7" s="162">
        <v>4</v>
      </c>
      <c r="B7" s="163" t="s">
        <v>30</v>
      </c>
      <c r="C7" s="235">
        <v>100</v>
      </c>
      <c r="D7" s="236">
        <f t="shared" si="0"/>
        <v>10000</v>
      </c>
    </row>
    <row r="8" spans="1:4" ht="29.25" customHeight="1">
      <c r="A8" s="162">
        <v>5</v>
      </c>
      <c r="B8" s="163" t="s">
        <v>46</v>
      </c>
      <c r="C8" s="235">
        <v>700</v>
      </c>
      <c r="D8" s="236">
        <f t="shared" si="0"/>
        <v>70000</v>
      </c>
    </row>
    <row r="9" spans="1:4" ht="29.25" customHeight="1">
      <c r="A9" s="162">
        <v>6</v>
      </c>
      <c r="B9" s="163" t="s">
        <v>48</v>
      </c>
      <c r="C9" s="235">
        <v>100</v>
      </c>
      <c r="D9" s="236">
        <f t="shared" si="0"/>
        <v>10000</v>
      </c>
    </row>
    <row r="10" spans="1:4" ht="29.25" customHeight="1">
      <c r="A10" s="162">
        <v>7</v>
      </c>
      <c r="B10" s="163" t="s">
        <v>7</v>
      </c>
      <c r="C10" s="235">
        <v>400</v>
      </c>
      <c r="D10" s="236">
        <f t="shared" si="0"/>
        <v>40000</v>
      </c>
    </row>
    <row r="11" spans="1:4" ht="29.25" customHeight="1">
      <c r="A11" s="162">
        <v>8</v>
      </c>
      <c r="B11" s="163" t="s">
        <v>9</v>
      </c>
      <c r="C11" s="235">
        <v>400</v>
      </c>
      <c r="D11" s="236">
        <f t="shared" si="0"/>
        <v>40000</v>
      </c>
    </row>
    <row r="12" spans="1:4" ht="29.25" customHeight="1">
      <c r="A12" s="162">
        <v>9</v>
      </c>
      <c r="B12" s="163" t="s">
        <v>16</v>
      </c>
      <c r="C12" s="235">
        <v>100</v>
      </c>
      <c r="D12" s="236">
        <f t="shared" si="0"/>
        <v>10000</v>
      </c>
    </row>
    <row r="13" spans="1:4" ht="29.25" customHeight="1">
      <c r="A13" s="162">
        <v>10</v>
      </c>
      <c r="B13" s="163" t="s">
        <v>10</v>
      </c>
      <c r="C13" s="235">
        <v>200</v>
      </c>
      <c r="D13" s="236">
        <f t="shared" si="0"/>
        <v>20000</v>
      </c>
    </row>
    <row r="14" spans="1:4" ht="29.25" customHeight="1">
      <c r="A14" s="162">
        <v>11</v>
      </c>
      <c r="B14" s="163" t="s">
        <v>27</v>
      </c>
      <c r="C14" s="235">
        <v>300</v>
      </c>
      <c r="D14" s="236">
        <f t="shared" si="0"/>
        <v>30000</v>
      </c>
    </row>
    <row r="15" spans="1:4" ht="29.25" customHeight="1">
      <c r="A15" s="162">
        <v>12</v>
      </c>
      <c r="B15" s="163" t="s">
        <v>50</v>
      </c>
      <c r="C15" s="235">
        <v>300</v>
      </c>
      <c r="D15" s="236">
        <f t="shared" si="0"/>
        <v>30000</v>
      </c>
    </row>
    <row r="16" spans="1:4" ht="29.25" customHeight="1">
      <c r="A16" s="162">
        <v>13</v>
      </c>
      <c r="B16" s="163" t="s">
        <v>12</v>
      </c>
      <c r="C16" s="235">
        <v>100</v>
      </c>
      <c r="D16" s="236">
        <f t="shared" si="0"/>
        <v>10000</v>
      </c>
    </row>
    <row r="17" spans="1:4" ht="29.25" customHeight="1">
      <c r="A17" s="162">
        <v>14</v>
      </c>
      <c r="B17" s="163" t="s">
        <v>15</v>
      </c>
      <c r="C17" s="235">
        <v>400</v>
      </c>
      <c r="D17" s="236">
        <f t="shared" si="0"/>
        <v>40000</v>
      </c>
    </row>
    <row r="18" spans="1:4" ht="29.25" customHeight="1">
      <c r="A18" s="162">
        <v>15</v>
      </c>
      <c r="B18" s="163" t="s">
        <v>20</v>
      </c>
      <c r="C18" s="235">
        <v>300</v>
      </c>
      <c r="D18" s="236">
        <f t="shared" si="0"/>
        <v>30000</v>
      </c>
    </row>
    <row r="19" spans="1:4" ht="29.25" customHeight="1">
      <c r="A19" s="162">
        <v>16</v>
      </c>
      <c r="B19" s="163" t="s">
        <v>19</v>
      </c>
      <c r="C19" s="235">
        <v>900</v>
      </c>
      <c r="D19" s="236">
        <f t="shared" si="0"/>
        <v>90000</v>
      </c>
    </row>
    <row r="20" spans="1:4" ht="29.25" customHeight="1" thickBot="1">
      <c r="A20" s="470" t="s">
        <v>0</v>
      </c>
      <c r="B20" s="471"/>
      <c r="C20" s="237">
        <f>SUM(C4:C19)</f>
        <v>5500</v>
      </c>
      <c r="D20" s="237">
        <f>SUM(D4:D19)</f>
        <v>550000</v>
      </c>
    </row>
  </sheetData>
  <mergeCells count="2">
    <mergeCell ref="A2:D2"/>
    <mergeCell ref="A20:B20"/>
  </mergeCells>
  <pageMargins left="0.70866141732283472" right="0.70866141732283472" top="0.74803149606299213" bottom="0.74803149606299213" header="0.31496062992125984" footer="0.31496062992125984"/>
  <pageSetup paperSize="9" scale="11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"/>
  <sheetViews>
    <sheetView rightToLeft="1" workbookViewId="0">
      <selection activeCell="D14" sqref="D14"/>
    </sheetView>
  </sheetViews>
  <sheetFormatPr defaultRowHeight="15"/>
  <cols>
    <col min="3" max="3" width="38.5703125" customWidth="1"/>
    <col min="4" max="4" width="29" customWidth="1"/>
    <col min="5" max="5" width="25.42578125" customWidth="1"/>
  </cols>
  <sheetData>
    <row r="1" spans="1:5" ht="29.25" thickBot="1">
      <c r="A1" s="299" t="s">
        <v>382</v>
      </c>
      <c r="B1" s="300"/>
      <c r="C1" s="300"/>
      <c r="D1" s="300"/>
      <c r="E1" s="300"/>
    </row>
    <row r="2" spans="1:5" ht="45">
      <c r="A2" s="80" t="s">
        <v>31</v>
      </c>
      <c r="B2" s="81" t="s">
        <v>1</v>
      </c>
      <c r="C2" s="81" t="s">
        <v>55</v>
      </c>
      <c r="D2" s="81" t="s">
        <v>380</v>
      </c>
      <c r="E2" s="82" t="s">
        <v>56</v>
      </c>
    </row>
    <row r="3" spans="1:5" ht="42" customHeight="1" thickBot="1">
      <c r="A3" s="75">
        <v>1</v>
      </c>
      <c r="B3" s="76" t="s">
        <v>381</v>
      </c>
      <c r="C3" s="77" t="s">
        <v>379</v>
      </c>
      <c r="D3" s="78">
        <v>1000000</v>
      </c>
      <c r="E3" s="79">
        <v>20000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2"/>
  <sheetViews>
    <sheetView rightToLeft="1" workbookViewId="0">
      <selection activeCell="F10" sqref="F10"/>
    </sheetView>
  </sheetViews>
  <sheetFormatPr defaultRowHeight="15"/>
  <cols>
    <col min="1" max="1" width="6" customWidth="1"/>
    <col min="2" max="2" width="11.85546875" customWidth="1"/>
    <col min="3" max="3" width="38.85546875" customWidth="1"/>
    <col min="4" max="4" width="15.42578125" customWidth="1"/>
    <col min="5" max="5" width="22.28515625" customWidth="1"/>
    <col min="6" max="6" width="32" customWidth="1"/>
    <col min="7" max="7" width="19.5703125" customWidth="1"/>
  </cols>
  <sheetData>
    <row r="2" spans="1:6" ht="29.25" thickBot="1">
      <c r="A2" s="303" t="s">
        <v>490</v>
      </c>
      <c r="B2" s="304"/>
      <c r="C2" s="304"/>
      <c r="D2" s="304"/>
      <c r="E2" s="304"/>
      <c r="F2" s="304"/>
    </row>
    <row r="3" spans="1:6" ht="24.75" thickTop="1">
      <c r="A3" s="83" t="s">
        <v>31</v>
      </c>
      <c r="B3" s="84" t="s">
        <v>1</v>
      </c>
      <c r="C3" s="84" t="s">
        <v>29</v>
      </c>
      <c r="D3" s="84" t="s">
        <v>141</v>
      </c>
      <c r="E3" s="84" t="s">
        <v>385</v>
      </c>
      <c r="F3" s="85" t="s">
        <v>386</v>
      </c>
    </row>
    <row r="4" spans="1:6" ht="24">
      <c r="A4" s="308">
        <v>1</v>
      </c>
      <c r="B4" s="305" t="s">
        <v>383</v>
      </c>
      <c r="C4" s="86" t="s">
        <v>387</v>
      </c>
      <c r="D4" s="86" t="s">
        <v>36</v>
      </c>
      <c r="E4" s="87">
        <v>600</v>
      </c>
      <c r="F4" s="88">
        <v>17100</v>
      </c>
    </row>
    <row r="5" spans="1:6" ht="24">
      <c r="A5" s="308"/>
      <c r="B5" s="305"/>
      <c r="C5" s="86" t="s">
        <v>388</v>
      </c>
      <c r="D5" s="86" t="s">
        <v>36</v>
      </c>
      <c r="E5" s="87">
        <v>200</v>
      </c>
      <c r="F5" s="88">
        <v>5700</v>
      </c>
    </row>
    <row r="6" spans="1:6" ht="24.75" thickBot="1">
      <c r="A6" s="309"/>
      <c r="B6" s="306"/>
      <c r="C6" s="89" t="s">
        <v>54</v>
      </c>
      <c r="D6" s="89" t="s">
        <v>36</v>
      </c>
      <c r="E6" s="90">
        <f>SUM(E4:E5)</f>
        <v>800</v>
      </c>
      <c r="F6" s="91">
        <f>SUM(F4:F5)</f>
        <v>22800</v>
      </c>
    </row>
    <row r="7" spans="1:6" ht="24">
      <c r="A7" s="310">
        <v>2</v>
      </c>
      <c r="B7" s="307" t="s">
        <v>384</v>
      </c>
      <c r="C7" s="95" t="s">
        <v>387</v>
      </c>
      <c r="D7" s="95" t="s">
        <v>36</v>
      </c>
      <c r="E7" s="96">
        <v>600</v>
      </c>
      <c r="F7" s="97">
        <v>12500</v>
      </c>
    </row>
    <row r="8" spans="1:6" ht="24">
      <c r="A8" s="311"/>
      <c r="B8" s="305"/>
      <c r="C8" s="86" t="s">
        <v>355</v>
      </c>
      <c r="D8" s="86" t="s">
        <v>36</v>
      </c>
      <c r="E8" s="87">
        <v>600</v>
      </c>
      <c r="F8" s="88">
        <v>12500</v>
      </c>
    </row>
    <row r="9" spans="1:6" ht="24">
      <c r="A9" s="311"/>
      <c r="B9" s="305"/>
      <c r="C9" s="86" t="s">
        <v>389</v>
      </c>
      <c r="D9" s="86" t="s">
        <v>36</v>
      </c>
      <c r="E9" s="87">
        <v>100</v>
      </c>
      <c r="F9" s="88">
        <v>2080</v>
      </c>
    </row>
    <row r="10" spans="1:6" ht="24.75" thickBot="1">
      <c r="A10" s="312"/>
      <c r="B10" s="306"/>
      <c r="C10" s="89" t="s">
        <v>54</v>
      </c>
      <c r="D10" s="89" t="s">
        <v>36</v>
      </c>
      <c r="E10" s="90">
        <f>SUM(E7:E9)</f>
        <v>1300</v>
      </c>
      <c r="F10" s="91">
        <f>SUM(F7:F9)</f>
        <v>27080</v>
      </c>
    </row>
    <row r="11" spans="1:6" ht="24.75" thickBot="1">
      <c r="A11" s="301" t="s">
        <v>54</v>
      </c>
      <c r="B11" s="302"/>
      <c r="C11" s="302"/>
      <c r="D11" s="92" t="s">
        <v>36</v>
      </c>
      <c r="E11" s="93">
        <f>E10+E6</f>
        <v>2100</v>
      </c>
      <c r="F11" s="94">
        <f>F10+F6</f>
        <v>49880</v>
      </c>
    </row>
    <row r="12" spans="1:6" ht="15.75" thickTop="1"/>
  </sheetData>
  <mergeCells count="6">
    <mergeCell ref="A11:C11"/>
    <mergeCell ref="A2:F2"/>
    <mergeCell ref="B4:B6"/>
    <mergeCell ref="B7:B10"/>
    <mergeCell ref="A4:A6"/>
    <mergeCell ref="A7:A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rightToLeft="1" workbookViewId="0">
      <selection activeCell="G8" sqref="G8"/>
    </sheetView>
  </sheetViews>
  <sheetFormatPr defaultRowHeight="15"/>
  <cols>
    <col min="1" max="1" width="6.140625" customWidth="1"/>
    <col min="2" max="2" width="15.42578125" customWidth="1"/>
    <col min="3" max="3" width="19.28515625" customWidth="1"/>
    <col min="4" max="4" width="24.5703125" customWidth="1"/>
    <col min="5" max="6" width="19.28515625" customWidth="1"/>
    <col min="7" max="7" width="23.42578125" customWidth="1"/>
  </cols>
  <sheetData>
    <row r="1" spans="1:7" ht="24.75" thickBot="1">
      <c r="A1" s="323" t="s">
        <v>489</v>
      </c>
      <c r="B1" s="323"/>
      <c r="C1" s="323"/>
      <c r="D1" s="324"/>
      <c r="E1" s="323"/>
      <c r="F1" s="324"/>
      <c r="G1" s="323"/>
    </row>
    <row r="2" spans="1:7" ht="42" customHeight="1">
      <c r="A2" s="329" t="s">
        <v>31</v>
      </c>
      <c r="B2" s="319" t="s">
        <v>446</v>
      </c>
      <c r="C2" s="327" t="s">
        <v>447</v>
      </c>
      <c r="D2" s="327" t="s">
        <v>460</v>
      </c>
      <c r="E2" s="319" t="s">
        <v>143</v>
      </c>
      <c r="F2" s="319" t="s">
        <v>459</v>
      </c>
      <c r="G2" s="325" t="s">
        <v>142</v>
      </c>
    </row>
    <row r="3" spans="1:7" ht="4.5" customHeight="1">
      <c r="A3" s="330"/>
      <c r="B3" s="320"/>
      <c r="C3" s="328"/>
      <c r="D3" s="328"/>
      <c r="E3" s="320"/>
      <c r="F3" s="320"/>
      <c r="G3" s="326"/>
    </row>
    <row r="4" spans="1:7" ht="21">
      <c r="A4" s="316">
        <v>1</v>
      </c>
      <c r="B4" s="315" t="s">
        <v>7</v>
      </c>
      <c r="C4" s="105" t="s">
        <v>457</v>
      </c>
      <c r="D4" s="105">
        <v>1200</v>
      </c>
      <c r="E4" s="105">
        <v>2400</v>
      </c>
      <c r="F4" s="105">
        <v>60000</v>
      </c>
      <c r="G4" s="106">
        <v>144000</v>
      </c>
    </row>
    <row r="5" spans="1:7" ht="21">
      <c r="A5" s="316"/>
      <c r="B5" s="315"/>
      <c r="C5" s="105" t="s">
        <v>458</v>
      </c>
      <c r="D5" s="105">
        <v>650</v>
      </c>
      <c r="E5" s="105">
        <v>1300</v>
      </c>
      <c r="F5" s="105">
        <v>60000</v>
      </c>
      <c r="G5" s="106">
        <v>78000</v>
      </c>
    </row>
    <row r="6" spans="1:7" ht="21">
      <c r="A6" s="316"/>
      <c r="B6" s="315"/>
      <c r="C6" s="105" t="s">
        <v>463</v>
      </c>
      <c r="D6" s="105">
        <v>100</v>
      </c>
      <c r="E6" s="105">
        <v>200</v>
      </c>
      <c r="F6" s="105">
        <v>60000</v>
      </c>
      <c r="G6" s="106">
        <v>12000</v>
      </c>
    </row>
    <row r="7" spans="1:7" ht="21">
      <c r="A7" s="316"/>
      <c r="B7" s="315"/>
      <c r="C7" s="104" t="s">
        <v>54</v>
      </c>
      <c r="D7" s="104">
        <f>SUM(D4:D6)</f>
        <v>1950</v>
      </c>
      <c r="E7" s="104">
        <f t="shared" ref="E7:G7" si="0">SUM(E4:E6)</f>
        <v>3900</v>
      </c>
      <c r="F7" s="104"/>
      <c r="G7" s="104">
        <f t="shared" si="0"/>
        <v>234000</v>
      </c>
    </row>
    <row r="8" spans="1:7" ht="21">
      <c r="A8" s="316">
        <v>2</v>
      </c>
      <c r="B8" s="315" t="s">
        <v>47</v>
      </c>
      <c r="C8" s="105" t="s">
        <v>481</v>
      </c>
      <c r="D8" s="105">
        <v>600</v>
      </c>
      <c r="E8" s="105">
        <v>1200</v>
      </c>
      <c r="F8" s="105">
        <v>60000</v>
      </c>
      <c r="G8" s="106">
        <v>72000</v>
      </c>
    </row>
    <row r="9" spans="1:7" ht="21">
      <c r="A9" s="316"/>
      <c r="B9" s="315"/>
      <c r="C9" s="104" t="s">
        <v>54</v>
      </c>
      <c r="D9" s="104">
        <v>600</v>
      </c>
      <c r="E9" s="104">
        <v>1200</v>
      </c>
      <c r="F9" s="104"/>
      <c r="G9" s="107">
        <v>72000</v>
      </c>
    </row>
    <row r="10" spans="1:7" ht="21">
      <c r="A10" s="321">
        <v>3</v>
      </c>
      <c r="B10" s="313" t="s">
        <v>10</v>
      </c>
      <c r="C10" s="243" t="s">
        <v>461</v>
      </c>
      <c r="D10" s="243">
        <v>400</v>
      </c>
      <c r="E10" s="243">
        <v>800</v>
      </c>
      <c r="F10" s="243">
        <v>60000</v>
      </c>
      <c r="G10" s="244">
        <v>48000</v>
      </c>
    </row>
    <row r="11" spans="1:7" ht="21">
      <c r="A11" s="322"/>
      <c r="B11" s="314"/>
      <c r="C11" s="245" t="s">
        <v>54</v>
      </c>
      <c r="D11" s="245">
        <f>SUM(D10)</f>
        <v>400</v>
      </c>
      <c r="E11" s="245">
        <f t="shared" ref="E11:G11" si="1">SUM(E10)</f>
        <v>800</v>
      </c>
      <c r="F11" s="245">
        <f t="shared" si="1"/>
        <v>60000</v>
      </c>
      <c r="G11" s="245">
        <f t="shared" si="1"/>
        <v>48000</v>
      </c>
    </row>
    <row r="12" spans="1:7" ht="21">
      <c r="A12" s="316">
        <v>4</v>
      </c>
      <c r="B12" s="315" t="s">
        <v>13</v>
      </c>
      <c r="C12" s="105" t="s">
        <v>461</v>
      </c>
      <c r="D12" s="105">
        <v>775</v>
      </c>
      <c r="E12" s="105">
        <v>1550</v>
      </c>
      <c r="F12" s="105">
        <v>60000</v>
      </c>
      <c r="G12" s="106">
        <v>93000</v>
      </c>
    </row>
    <row r="13" spans="1:7" ht="21">
      <c r="A13" s="316"/>
      <c r="B13" s="315"/>
      <c r="C13" s="124" t="s">
        <v>462</v>
      </c>
      <c r="D13" s="124">
        <v>100</v>
      </c>
      <c r="E13" s="124">
        <v>200</v>
      </c>
      <c r="F13" s="124">
        <v>60000</v>
      </c>
      <c r="G13" s="125">
        <v>12000</v>
      </c>
    </row>
    <row r="14" spans="1:7" ht="21">
      <c r="A14" s="316"/>
      <c r="B14" s="315"/>
      <c r="C14" s="104" t="s">
        <v>54</v>
      </c>
      <c r="D14" s="104">
        <f>SUM(D12:D13)</f>
        <v>875</v>
      </c>
      <c r="E14" s="104">
        <f t="shared" ref="E14:G14" si="2">SUM(E12:E13)</f>
        <v>1750</v>
      </c>
      <c r="F14" s="104"/>
      <c r="G14" s="107">
        <f t="shared" si="2"/>
        <v>105000</v>
      </c>
    </row>
    <row r="15" spans="1:7" ht="23.25" thickBot="1">
      <c r="A15" s="317" t="s">
        <v>54</v>
      </c>
      <c r="B15" s="318"/>
      <c r="C15" s="318"/>
      <c r="D15" s="89">
        <f>D14+D9+D7+D11</f>
        <v>3825</v>
      </c>
      <c r="E15" s="89">
        <f t="shared" ref="E15:G15" si="3">E14+E9+E7+E11</f>
        <v>7650</v>
      </c>
      <c r="F15" s="89">
        <f t="shared" si="3"/>
        <v>60000</v>
      </c>
      <c r="G15" s="89">
        <f t="shared" si="3"/>
        <v>459000</v>
      </c>
    </row>
  </sheetData>
  <mergeCells count="17">
    <mergeCell ref="A1:G1"/>
    <mergeCell ref="G2:G3"/>
    <mergeCell ref="C2:C3"/>
    <mergeCell ref="D2:D3"/>
    <mergeCell ref="A2:A3"/>
    <mergeCell ref="B2:B3"/>
    <mergeCell ref="F2:F3"/>
    <mergeCell ref="B10:B11"/>
    <mergeCell ref="B12:B14"/>
    <mergeCell ref="A12:A14"/>
    <mergeCell ref="A15:C15"/>
    <mergeCell ref="E2:E3"/>
    <mergeCell ref="A4:A7"/>
    <mergeCell ref="B4:B7"/>
    <mergeCell ref="B8:B9"/>
    <mergeCell ref="A8:A9"/>
    <mergeCell ref="A10:A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2"/>
  <sheetViews>
    <sheetView rightToLeft="1" workbookViewId="0">
      <selection activeCell="B8" sqref="B8:B10"/>
    </sheetView>
  </sheetViews>
  <sheetFormatPr defaultColWidth="9" defaultRowHeight="15"/>
  <cols>
    <col min="1" max="1" width="5.140625" customWidth="1"/>
    <col min="2" max="2" width="13" customWidth="1"/>
    <col min="3" max="3" width="44.140625" customWidth="1"/>
    <col min="4" max="4" width="25.42578125" customWidth="1"/>
    <col min="5" max="5" width="28" customWidth="1"/>
    <col min="6" max="6" width="17.140625" customWidth="1"/>
    <col min="7" max="7" width="23.42578125" customWidth="1"/>
    <col min="262" max="262" width="28.5703125" customWidth="1"/>
    <col min="263" max="263" width="38.28515625" customWidth="1"/>
    <col min="518" max="518" width="28.5703125" customWidth="1"/>
    <col min="519" max="519" width="38.28515625" customWidth="1"/>
    <col min="774" max="774" width="28.5703125" customWidth="1"/>
    <col min="775" max="775" width="38.28515625" customWidth="1"/>
    <col min="1030" max="1030" width="28.5703125" customWidth="1"/>
    <col min="1031" max="1031" width="38.28515625" customWidth="1"/>
    <col min="1286" max="1286" width="28.5703125" customWidth="1"/>
    <col min="1287" max="1287" width="38.28515625" customWidth="1"/>
    <col min="1542" max="1542" width="28.5703125" customWidth="1"/>
    <col min="1543" max="1543" width="38.28515625" customWidth="1"/>
    <col min="1798" max="1798" width="28.5703125" customWidth="1"/>
    <col min="1799" max="1799" width="38.28515625" customWidth="1"/>
    <col min="2054" max="2054" width="28.5703125" customWidth="1"/>
    <col min="2055" max="2055" width="38.28515625" customWidth="1"/>
    <col min="2310" max="2310" width="28.5703125" customWidth="1"/>
    <col min="2311" max="2311" width="38.28515625" customWidth="1"/>
    <col min="2566" max="2566" width="28.5703125" customWidth="1"/>
    <col min="2567" max="2567" width="38.28515625" customWidth="1"/>
    <col min="2822" max="2822" width="28.5703125" customWidth="1"/>
    <col min="2823" max="2823" width="38.28515625" customWidth="1"/>
    <col min="3078" max="3078" width="28.5703125" customWidth="1"/>
    <col min="3079" max="3079" width="38.28515625" customWidth="1"/>
    <col min="3334" max="3334" width="28.5703125" customWidth="1"/>
    <col min="3335" max="3335" width="38.28515625" customWidth="1"/>
    <col min="3590" max="3590" width="28.5703125" customWidth="1"/>
    <col min="3591" max="3591" width="38.28515625" customWidth="1"/>
    <col min="3846" max="3846" width="28.5703125" customWidth="1"/>
    <col min="3847" max="3847" width="38.28515625" customWidth="1"/>
    <col min="4102" max="4102" width="28.5703125" customWidth="1"/>
    <col min="4103" max="4103" width="38.28515625" customWidth="1"/>
    <col min="4358" max="4358" width="28.5703125" customWidth="1"/>
    <col min="4359" max="4359" width="38.28515625" customWidth="1"/>
    <col min="4614" max="4614" width="28.5703125" customWidth="1"/>
    <col min="4615" max="4615" width="38.28515625" customWidth="1"/>
    <col min="4870" max="4870" width="28.5703125" customWidth="1"/>
    <col min="4871" max="4871" width="38.28515625" customWidth="1"/>
    <col min="5126" max="5126" width="28.5703125" customWidth="1"/>
    <col min="5127" max="5127" width="38.28515625" customWidth="1"/>
    <col min="5382" max="5382" width="28.5703125" customWidth="1"/>
    <col min="5383" max="5383" width="38.28515625" customWidth="1"/>
    <col min="5638" max="5638" width="28.5703125" customWidth="1"/>
    <col min="5639" max="5639" width="38.28515625" customWidth="1"/>
    <col min="5894" max="5894" width="28.5703125" customWidth="1"/>
    <col min="5895" max="5895" width="38.28515625" customWidth="1"/>
    <col min="6150" max="6150" width="28.5703125" customWidth="1"/>
    <col min="6151" max="6151" width="38.28515625" customWidth="1"/>
    <col min="6406" max="6406" width="28.5703125" customWidth="1"/>
    <col min="6407" max="6407" width="38.28515625" customWidth="1"/>
    <col min="6662" max="6662" width="28.5703125" customWidth="1"/>
    <col min="6663" max="6663" width="38.28515625" customWidth="1"/>
    <col min="6918" max="6918" width="28.5703125" customWidth="1"/>
    <col min="6919" max="6919" width="38.28515625" customWidth="1"/>
    <col min="7174" max="7174" width="28.5703125" customWidth="1"/>
    <col min="7175" max="7175" width="38.28515625" customWidth="1"/>
    <col min="7430" max="7430" width="28.5703125" customWidth="1"/>
    <col min="7431" max="7431" width="38.28515625" customWidth="1"/>
    <col min="7686" max="7686" width="28.5703125" customWidth="1"/>
    <col min="7687" max="7687" width="38.28515625" customWidth="1"/>
    <col min="7942" max="7942" width="28.5703125" customWidth="1"/>
    <col min="7943" max="7943" width="38.28515625" customWidth="1"/>
    <col min="8198" max="8198" width="28.5703125" customWidth="1"/>
    <col min="8199" max="8199" width="38.28515625" customWidth="1"/>
    <col min="8454" max="8454" width="28.5703125" customWidth="1"/>
    <col min="8455" max="8455" width="38.28515625" customWidth="1"/>
    <col min="8710" max="8710" width="28.5703125" customWidth="1"/>
    <col min="8711" max="8711" width="38.28515625" customWidth="1"/>
    <col min="8966" max="8966" width="28.5703125" customWidth="1"/>
    <col min="8967" max="8967" width="38.28515625" customWidth="1"/>
    <col min="9222" max="9222" width="28.5703125" customWidth="1"/>
    <col min="9223" max="9223" width="38.28515625" customWidth="1"/>
    <col min="9478" max="9478" width="28.5703125" customWidth="1"/>
    <col min="9479" max="9479" width="38.28515625" customWidth="1"/>
    <col min="9734" max="9734" width="28.5703125" customWidth="1"/>
    <col min="9735" max="9735" width="38.28515625" customWidth="1"/>
    <col min="9990" max="9990" width="28.5703125" customWidth="1"/>
    <col min="9991" max="9991" width="38.28515625" customWidth="1"/>
    <col min="10246" max="10246" width="28.5703125" customWidth="1"/>
    <col min="10247" max="10247" width="38.28515625" customWidth="1"/>
    <col min="10502" max="10502" width="28.5703125" customWidth="1"/>
    <col min="10503" max="10503" width="38.28515625" customWidth="1"/>
    <col min="10758" max="10758" width="28.5703125" customWidth="1"/>
    <col min="10759" max="10759" width="38.28515625" customWidth="1"/>
    <col min="11014" max="11014" width="28.5703125" customWidth="1"/>
    <col min="11015" max="11015" width="38.28515625" customWidth="1"/>
    <col min="11270" max="11270" width="28.5703125" customWidth="1"/>
    <col min="11271" max="11271" width="38.28515625" customWidth="1"/>
    <col min="11526" max="11526" width="28.5703125" customWidth="1"/>
    <col min="11527" max="11527" width="38.28515625" customWidth="1"/>
    <col min="11782" max="11782" width="28.5703125" customWidth="1"/>
    <col min="11783" max="11783" width="38.28515625" customWidth="1"/>
    <col min="12038" max="12038" width="28.5703125" customWidth="1"/>
    <col min="12039" max="12039" width="38.28515625" customWidth="1"/>
    <col min="12294" max="12294" width="28.5703125" customWidth="1"/>
    <col min="12295" max="12295" width="38.28515625" customWidth="1"/>
    <col min="12550" max="12550" width="28.5703125" customWidth="1"/>
    <col min="12551" max="12551" width="38.28515625" customWidth="1"/>
    <col min="12806" max="12806" width="28.5703125" customWidth="1"/>
    <col min="12807" max="12807" width="38.28515625" customWidth="1"/>
    <col min="13062" max="13062" width="28.5703125" customWidth="1"/>
    <col min="13063" max="13063" width="38.28515625" customWidth="1"/>
    <col min="13318" max="13318" width="28.5703125" customWidth="1"/>
    <col min="13319" max="13319" width="38.28515625" customWidth="1"/>
    <col min="13574" max="13574" width="28.5703125" customWidth="1"/>
    <col min="13575" max="13575" width="38.28515625" customWidth="1"/>
    <col min="13830" max="13830" width="28.5703125" customWidth="1"/>
    <col min="13831" max="13831" width="38.28515625" customWidth="1"/>
    <col min="14086" max="14086" width="28.5703125" customWidth="1"/>
    <col min="14087" max="14087" width="38.28515625" customWidth="1"/>
    <col min="14342" max="14342" width="28.5703125" customWidth="1"/>
    <col min="14343" max="14343" width="38.28515625" customWidth="1"/>
    <col min="14598" max="14598" width="28.5703125" customWidth="1"/>
    <col min="14599" max="14599" width="38.28515625" customWidth="1"/>
    <col min="14854" max="14854" width="28.5703125" customWidth="1"/>
    <col min="14855" max="14855" width="38.28515625" customWidth="1"/>
    <col min="15110" max="15110" width="28.5703125" customWidth="1"/>
    <col min="15111" max="15111" width="38.28515625" customWidth="1"/>
    <col min="15366" max="15366" width="28.5703125" customWidth="1"/>
    <col min="15367" max="15367" width="38.28515625" customWidth="1"/>
    <col min="15622" max="15622" width="28.5703125" customWidth="1"/>
    <col min="15623" max="15623" width="38.28515625" customWidth="1"/>
    <col min="15878" max="15878" width="28.5703125" customWidth="1"/>
    <col min="15879" max="15879" width="38.28515625" customWidth="1"/>
    <col min="16134" max="16134" width="28.5703125" customWidth="1"/>
    <col min="16135" max="16135" width="38.28515625" customWidth="1"/>
  </cols>
  <sheetData>
    <row r="1" spans="1:5" ht="26.25" thickBot="1">
      <c r="B1" s="331" t="s">
        <v>448</v>
      </c>
      <c r="C1" s="331"/>
      <c r="D1" s="331"/>
      <c r="E1" s="331"/>
    </row>
    <row r="2" spans="1:5" ht="36.75" customHeight="1">
      <c r="A2" s="114" t="s">
        <v>31</v>
      </c>
      <c r="B2" s="110" t="s">
        <v>58</v>
      </c>
      <c r="C2" s="110" t="s">
        <v>59</v>
      </c>
      <c r="D2" s="110" t="s">
        <v>449</v>
      </c>
      <c r="E2" s="111" t="s">
        <v>450</v>
      </c>
    </row>
    <row r="3" spans="1:5" ht="21">
      <c r="A3" s="333">
        <v>1</v>
      </c>
      <c r="B3" s="315" t="s">
        <v>2</v>
      </c>
      <c r="C3" s="105" t="s">
        <v>451</v>
      </c>
      <c r="D3" s="105">
        <v>1150</v>
      </c>
      <c r="E3" s="106">
        <v>85000</v>
      </c>
    </row>
    <row r="4" spans="1:5" ht="21">
      <c r="A4" s="333"/>
      <c r="B4" s="315"/>
      <c r="C4" s="105" t="s">
        <v>452</v>
      </c>
      <c r="D4" s="105">
        <v>5700</v>
      </c>
      <c r="E4" s="106">
        <v>380000</v>
      </c>
    </row>
    <row r="5" spans="1:5" ht="21">
      <c r="A5" s="333"/>
      <c r="B5" s="315"/>
      <c r="C5" s="104" t="s">
        <v>441</v>
      </c>
      <c r="D5" s="104">
        <f>SUM(D3:D4)</f>
        <v>6850</v>
      </c>
      <c r="E5" s="126">
        <f>SUM(E3:E4)</f>
        <v>465000</v>
      </c>
    </row>
    <row r="6" spans="1:5" ht="21">
      <c r="A6" s="333">
        <v>2</v>
      </c>
      <c r="B6" s="315" t="s">
        <v>50</v>
      </c>
      <c r="C6" s="105" t="s">
        <v>453</v>
      </c>
      <c r="D6" s="105">
        <v>250</v>
      </c>
      <c r="E6" s="106">
        <v>15000</v>
      </c>
    </row>
    <row r="7" spans="1:5" ht="21">
      <c r="A7" s="333"/>
      <c r="B7" s="315"/>
      <c r="C7" s="104"/>
      <c r="D7" s="104">
        <f>SUM(D6:D6)</f>
        <v>250</v>
      </c>
      <c r="E7" s="107">
        <f>SUM(E6:E6)</f>
        <v>15000</v>
      </c>
    </row>
    <row r="8" spans="1:5" ht="21">
      <c r="A8" s="333">
        <v>3</v>
      </c>
      <c r="B8" s="315" t="s">
        <v>12</v>
      </c>
      <c r="C8" s="105" t="s">
        <v>454</v>
      </c>
      <c r="D8" s="105">
        <v>200</v>
      </c>
      <c r="E8" s="106">
        <v>10000</v>
      </c>
    </row>
    <row r="9" spans="1:5" ht="21">
      <c r="A9" s="333"/>
      <c r="B9" s="315"/>
      <c r="C9" s="105" t="s">
        <v>60</v>
      </c>
      <c r="D9" s="105">
        <v>2500</v>
      </c>
      <c r="E9" s="106">
        <v>130000</v>
      </c>
    </row>
    <row r="10" spans="1:5" ht="21">
      <c r="A10" s="333"/>
      <c r="B10" s="315"/>
      <c r="C10" s="104" t="s">
        <v>441</v>
      </c>
      <c r="D10" s="104">
        <f>SUM(D8:D9)</f>
        <v>2700</v>
      </c>
      <c r="E10" s="107">
        <f>SUM(E8:E9)</f>
        <v>140000</v>
      </c>
    </row>
    <row r="11" spans="1:5" ht="21">
      <c r="A11" s="234">
        <v>4</v>
      </c>
      <c r="B11" s="334" t="s">
        <v>455</v>
      </c>
      <c r="C11" s="334"/>
      <c r="D11" s="112"/>
      <c r="E11" s="107">
        <v>130000</v>
      </c>
    </row>
    <row r="12" spans="1:5" ht="21.75" thickBot="1">
      <c r="A12" s="113"/>
      <c r="B12" s="332" t="s">
        <v>54</v>
      </c>
      <c r="C12" s="332"/>
      <c r="D12" s="108">
        <v>10000</v>
      </c>
      <c r="E12" s="109">
        <v>750000</v>
      </c>
    </row>
  </sheetData>
  <mergeCells count="9">
    <mergeCell ref="A3:A5"/>
    <mergeCell ref="A6:A7"/>
    <mergeCell ref="A8:A10"/>
    <mergeCell ref="B11:C11"/>
    <mergeCell ref="B1:E1"/>
    <mergeCell ref="B3:B5"/>
    <mergeCell ref="B6:B7"/>
    <mergeCell ref="B8:B10"/>
    <mergeCell ref="B12:C1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6"/>
  <sheetViews>
    <sheetView rightToLeft="1" zoomScale="130" zoomScaleNormal="130" workbookViewId="0">
      <selection activeCell="A2" sqref="A2"/>
    </sheetView>
  </sheetViews>
  <sheetFormatPr defaultRowHeight="15"/>
  <cols>
    <col min="1" max="1" width="3.42578125" bestFit="1" customWidth="1"/>
    <col min="2" max="2" width="16.28515625" customWidth="1"/>
    <col min="3" max="3" width="12.42578125" customWidth="1"/>
    <col min="4" max="4" width="10.28515625" customWidth="1"/>
    <col min="5" max="5" width="10.42578125" style="230" customWidth="1"/>
    <col min="6" max="6" width="9" style="230" customWidth="1"/>
    <col min="7" max="7" width="7.7109375" style="230" customWidth="1"/>
    <col min="8" max="8" width="10.42578125" style="226" customWidth="1"/>
    <col min="9" max="9" width="7.85546875" style="230" customWidth="1"/>
    <col min="10" max="10" width="10.28515625" style="230" customWidth="1"/>
    <col min="11" max="11" width="8.85546875" style="230" customWidth="1"/>
    <col min="12" max="12" width="7.28515625" style="230" customWidth="1"/>
    <col min="13" max="13" width="15" customWidth="1"/>
    <col min="14" max="14" width="5.42578125" customWidth="1"/>
    <col min="15" max="15" width="5.28515625" customWidth="1"/>
  </cols>
  <sheetData>
    <row r="1" spans="1:14" ht="29.25" thickBot="1">
      <c r="A1" s="335" t="s">
        <v>492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4" ht="30">
      <c r="A2" s="1" t="s">
        <v>31</v>
      </c>
      <c r="B2" s="2" t="s">
        <v>1</v>
      </c>
      <c r="C2" s="3" t="s">
        <v>32</v>
      </c>
      <c r="D2" s="3" t="s">
        <v>33</v>
      </c>
      <c r="E2" s="221" t="s">
        <v>34</v>
      </c>
      <c r="F2" s="221" t="s">
        <v>35</v>
      </c>
      <c r="G2" s="221" t="s">
        <v>36</v>
      </c>
      <c r="H2" s="221" t="s">
        <v>37</v>
      </c>
      <c r="I2" s="222" t="s">
        <v>38</v>
      </c>
      <c r="J2" s="223" t="s">
        <v>39</v>
      </c>
      <c r="K2" s="224" t="s">
        <v>40</v>
      </c>
      <c r="L2" s="242" t="s">
        <v>41</v>
      </c>
      <c r="M2" s="4" t="s">
        <v>0</v>
      </c>
    </row>
    <row r="3" spans="1:14" ht="21.95" customHeight="1">
      <c r="A3" s="1">
        <v>1</v>
      </c>
      <c r="B3" s="5" t="s">
        <v>42</v>
      </c>
      <c r="C3" s="8">
        <f>'گندم 98'!A16</f>
        <v>492413.07499999995</v>
      </c>
      <c r="D3" s="9">
        <f>'جو 98'!A7</f>
        <v>30941.460000000006</v>
      </c>
      <c r="E3" s="225"/>
      <c r="F3" s="225"/>
      <c r="G3" s="225"/>
      <c r="I3" s="225"/>
      <c r="J3" s="227"/>
      <c r="K3" s="227"/>
      <c r="L3" s="225">
        <v>10000</v>
      </c>
      <c r="M3" s="9">
        <f>L3+K3+J3+I3+H3+G3+F3+E3+D3+C3</f>
        <v>533354.53499999992</v>
      </c>
      <c r="N3" s="10"/>
    </row>
    <row r="4" spans="1:14" ht="21.95" customHeight="1">
      <c r="A4" s="1">
        <v>2</v>
      </c>
      <c r="B4" s="5" t="s">
        <v>43</v>
      </c>
      <c r="C4" s="8">
        <f>'گندم 98'!A24</f>
        <v>573434.56500000006</v>
      </c>
      <c r="D4" s="9">
        <f>'جو 98'!A9</f>
        <v>14923.260000000002</v>
      </c>
      <c r="E4" s="225">
        <v>45000</v>
      </c>
      <c r="F4" s="225">
        <v>60000</v>
      </c>
      <c r="G4" s="225"/>
      <c r="H4" s="225"/>
      <c r="I4" s="225"/>
      <c r="J4" s="227"/>
      <c r="K4" s="227"/>
      <c r="L4" s="225"/>
      <c r="M4" s="9">
        <f t="shared" ref="M4:M35" si="0">L4+K4+J4+I4+H4+G4+F4+E4+D4+C4</f>
        <v>693357.82500000007</v>
      </c>
      <c r="N4" s="10"/>
    </row>
    <row r="5" spans="1:14" ht="21.95" customHeight="1">
      <c r="A5" s="1">
        <v>3</v>
      </c>
      <c r="B5" s="5" t="s">
        <v>2</v>
      </c>
      <c r="C5" s="8">
        <f>'گندم 98'!A40</f>
        <v>805727.83499999996</v>
      </c>
      <c r="D5" s="9">
        <f>'جو 98'!A13</f>
        <v>60286.05000000001</v>
      </c>
      <c r="E5" s="225">
        <v>20000</v>
      </c>
      <c r="F5" s="225">
        <v>22000</v>
      </c>
      <c r="G5" s="225"/>
      <c r="H5" s="225">
        <v>465000</v>
      </c>
      <c r="I5" s="225">
        <v>110000</v>
      </c>
      <c r="J5" s="227"/>
      <c r="K5" s="227"/>
      <c r="L5" s="225">
        <v>20000</v>
      </c>
      <c r="M5" s="9">
        <f t="shared" si="0"/>
        <v>1503013.885</v>
      </c>
      <c r="N5" s="10"/>
    </row>
    <row r="6" spans="1:14" ht="21.95" customHeight="1">
      <c r="A6" s="1">
        <v>4</v>
      </c>
      <c r="B6" s="5" t="s">
        <v>44</v>
      </c>
      <c r="C6" s="8">
        <f>'گندم 98'!A47</f>
        <v>180723.34499999997</v>
      </c>
      <c r="D6" s="9">
        <f>'جو 98'!A19</f>
        <v>93421.35</v>
      </c>
      <c r="E6" s="225">
        <v>6000</v>
      </c>
      <c r="F6" s="225"/>
      <c r="G6" s="225"/>
      <c r="H6" s="225"/>
      <c r="I6" s="225"/>
      <c r="J6" s="227"/>
      <c r="K6" s="227"/>
      <c r="L6" s="225">
        <v>90000</v>
      </c>
      <c r="M6" s="9">
        <f t="shared" si="0"/>
        <v>370144.69499999995</v>
      </c>
      <c r="N6" s="10"/>
    </row>
    <row r="7" spans="1:14" ht="21.95" customHeight="1">
      <c r="A7" s="1">
        <v>5</v>
      </c>
      <c r="B7" s="5" t="s">
        <v>4</v>
      </c>
      <c r="C7" s="8">
        <f>'گندم 98'!A49</f>
        <v>53718.555</v>
      </c>
      <c r="D7" s="9">
        <f>'جو 98'!A21</f>
        <v>14259.960000000003</v>
      </c>
      <c r="E7" s="225"/>
      <c r="F7" s="225"/>
      <c r="G7" s="225"/>
      <c r="H7" s="225"/>
      <c r="I7" s="225"/>
      <c r="J7" s="227"/>
      <c r="K7" s="227">
        <v>20000</v>
      </c>
      <c r="L7" s="225">
        <v>0</v>
      </c>
      <c r="M7" s="9">
        <f t="shared" si="0"/>
        <v>87978.515000000014</v>
      </c>
      <c r="N7" s="10"/>
    </row>
    <row r="8" spans="1:14" ht="21.95" customHeight="1">
      <c r="A8" s="1">
        <v>6</v>
      </c>
      <c r="B8" s="5" t="s">
        <v>5</v>
      </c>
      <c r="C8" s="8">
        <f>'گندم 98'!A63</f>
        <v>577235.34</v>
      </c>
      <c r="D8" s="9">
        <f>'جو 98'!A23</f>
        <v>16789.410000000003</v>
      </c>
      <c r="E8" s="225">
        <v>5000</v>
      </c>
      <c r="F8" s="225">
        <v>400</v>
      </c>
      <c r="G8" s="225"/>
      <c r="H8" s="225"/>
      <c r="I8" s="225"/>
      <c r="J8" s="227"/>
      <c r="K8" s="227"/>
      <c r="L8" s="225">
        <v>0</v>
      </c>
      <c r="M8" s="9">
        <f t="shared" si="0"/>
        <v>599424.75</v>
      </c>
      <c r="N8" s="10"/>
    </row>
    <row r="9" spans="1:14" ht="21.95" customHeight="1">
      <c r="A9" s="1">
        <v>7</v>
      </c>
      <c r="B9" s="5" t="s">
        <v>6</v>
      </c>
      <c r="C9" s="8">
        <f>'گندم 98'!A68</f>
        <v>230442.71799999999</v>
      </c>
      <c r="D9" s="9">
        <v>0</v>
      </c>
      <c r="E9" s="225"/>
      <c r="F9" s="225"/>
      <c r="G9" s="225"/>
      <c r="H9" s="225"/>
      <c r="I9" s="225"/>
      <c r="J9" s="227"/>
      <c r="K9" s="227"/>
      <c r="L9" s="225"/>
      <c r="M9" s="9">
        <f t="shared" si="0"/>
        <v>230442.71799999999</v>
      </c>
      <c r="N9" s="10"/>
    </row>
    <row r="10" spans="1:14" ht="21.95" customHeight="1">
      <c r="A10" s="1">
        <v>8</v>
      </c>
      <c r="B10" s="5" t="s">
        <v>30</v>
      </c>
      <c r="C10" s="8">
        <f>'گندم 98'!A72</f>
        <v>136416.5</v>
      </c>
      <c r="D10" s="9">
        <f>'جو 98'!A27</f>
        <v>35865.72</v>
      </c>
      <c r="E10" s="225"/>
      <c r="F10" s="225"/>
      <c r="G10" s="225"/>
      <c r="H10" s="228"/>
      <c r="I10" s="225">
        <v>315000</v>
      </c>
      <c r="J10" s="227"/>
      <c r="K10" s="227"/>
      <c r="L10" s="225">
        <v>10000</v>
      </c>
      <c r="M10" s="9">
        <f t="shared" si="0"/>
        <v>497282.22</v>
      </c>
      <c r="N10" s="10"/>
    </row>
    <row r="11" spans="1:14" ht="21.95" customHeight="1">
      <c r="A11" s="1">
        <v>9</v>
      </c>
      <c r="B11" s="5" t="s">
        <v>45</v>
      </c>
      <c r="C11" s="8">
        <f>'گندم 98'!A75</f>
        <v>178884.2</v>
      </c>
      <c r="D11" s="9">
        <v>0</v>
      </c>
      <c r="E11" s="225"/>
      <c r="F11" s="225"/>
      <c r="G11" s="225"/>
      <c r="H11" s="225"/>
      <c r="I11" s="225"/>
      <c r="J11" s="227"/>
      <c r="K11" s="227"/>
      <c r="L11" s="225"/>
      <c r="M11" s="9">
        <f t="shared" si="0"/>
        <v>178884.2</v>
      </c>
      <c r="N11" s="10"/>
    </row>
    <row r="12" spans="1:14" ht="21.95" customHeight="1">
      <c r="A12" s="1">
        <v>10</v>
      </c>
      <c r="B12" s="5" t="s">
        <v>46</v>
      </c>
      <c r="C12" s="8">
        <f>'گندم 98'!A79</f>
        <v>55052.800000000003</v>
      </c>
      <c r="D12" s="9">
        <v>0</v>
      </c>
      <c r="E12" s="225"/>
      <c r="F12" s="225"/>
      <c r="G12" s="225"/>
      <c r="H12" s="225"/>
      <c r="I12" s="225"/>
      <c r="J12" s="227"/>
      <c r="K12" s="227"/>
      <c r="L12" s="225">
        <v>70000</v>
      </c>
      <c r="M12" s="9">
        <f t="shared" si="0"/>
        <v>125052.8</v>
      </c>
      <c r="N12" s="10"/>
    </row>
    <row r="13" spans="1:14" ht="21.95" customHeight="1">
      <c r="A13" s="1">
        <v>11</v>
      </c>
      <c r="B13" s="5" t="s">
        <v>47</v>
      </c>
      <c r="C13" s="8">
        <f>'گندم 98'!A82</f>
        <v>40487.369999999995</v>
      </c>
      <c r="D13" s="9">
        <f>'جو 98'!A30</f>
        <v>15879.600000000004</v>
      </c>
      <c r="E13" s="225"/>
      <c r="F13" s="225"/>
      <c r="G13" s="225"/>
      <c r="H13" s="225"/>
      <c r="I13" s="225"/>
      <c r="J13" s="227">
        <v>72000</v>
      </c>
      <c r="K13" s="227"/>
      <c r="L13" s="225"/>
      <c r="M13" s="9">
        <f t="shared" si="0"/>
        <v>128366.97</v>
      </c>
      <c r="N13" s="10"/>
    </row>
    <row r="14" spans="1:14" ht="21.95" customHeight="1">
      <c r="A14" s="1">
        <v>12</v>
      </c>
      <c r="B14" s="5" t="s">
        <v>7</v>
      </c>
      <c r="C14" s="8">
        <f>'گندم 98'!A92</f>
        <v>398911.20500000007</v>
      </c>
      <c r="D14" s="9">
        <f>'جو 98'!A38</f>
        <v>253009.35</v>
      </c>
      <c r="E14" s="225">
        <v>5000</v>
      </c>
      <c r="F14" s="225">
        <v>4400</v>
      </c>
      <c r="G14" s="225"/>
      <c r="H14" s="225"/>
      <c r="I14" s="225">
        <v>220000</v>
      </c>
      <c r="J14" s="227">
        <v>234000</v>
      </c>
      <c r="K14" s="227"/>
      <c r="L14" s="225">
        <v>40000</v>
      </c>
      <c r="M14" s="9">
        <f t="shared" si="0"/>
        <v>1155320.5550000002</v>
      </c>
      <c r="N14" s="10"/>
    </row>
    <row r="15" spans="1:14" ht="21.95" customHeight="1">
      <c r="A15" s="1">
        <v>13</v>
      </c>
      <c r="B15" s="5" t="s">
        <v>48</v>
      </c>
      <c r="C15" s="8">
        <f>'گندم 98'!A97</f>
        <v>205597.15</v>
      </c>
      <c r="D15" s="9">
        <f>'جو 98'!A34</f>
        <v>67633.830000000016</v>
      </c>
      <c r="E15" s="225"/>
      <c r="F15" s="225"/>
      <c r="G15" s="225"/>
      <c r="H15" s="225"/>
      <c r="I15" s="225"/>
      <c r="J15" s="227"/>
      <c r="K15" s="227"/>
      <c r="L15" s="225">
        <v>10000</v>
      </c>
      <c r="M15" s="9">
        <f t="shared" si="0"/>
        <v>283230.98</v>
      </c>
      <c r="N15" s="10"/>
    </row>
    <row r="16" spans="1:14" ht="21.95" customHeight="1">
      <c r="A16" s="1">
        <v>14</v>
      </c>
      <c r="B16" s="5" t="s">
        <v>8</v>
      </c>
      <c r="C16" s="8">
        <f>'گندم 98'!A118</f>
        <v>1585319.6150000002</v>
      </c>
      <c r="D16" s="9">
        <f>'جو 98'!A40</f>
        <v>47955.6</v>
      </c>
      <c r="E16" s="225"/>
      <c r="F16" s="225"/>
      <c r="G16" s="225"/>
      <c r="H16" s="225"/>
      <c r="I16" s="225">
        <v>200000</v>
      </c>
      <c r="J16" s="227"/>
      <c r="K16" s="227"/>
      <c r="L16" s="225"/>
      <c r="M16" s="9">
        <f t="shared" si="0"/>
        <v>1833275.2150000003</v>
      </c>
      <c r="N16" s="10"/>
    </row>
    <row r="17" spans="1:14" ht="21.95" customHeight="1">
      <c r="A17" s="1">
        <v>15</v>
      </c>
      <c r="B17" s="5" t="s">
        <v>9</v>
      </c>
      <c r="C17" s="8">
        <f>'گندم 98'!A127</f>
        <v>340386.00199999998</v>
      </c>
      <c r="D17" s="9">
        <f>'جو 98'!A42</f>
        <v>34082.730000000003</v>
      </c>
      <c r="E17" s="225">
        <v>47000</v>
      </c>
      <c r="F17" s="225"/>
      <c r="G17" s="225"/>
      <c r="H17" s="225"/>
      <c r="I17" s="225"/>
      <c r="J17" s="227"/>
      <c r="K17" s="227"/>
      <c r="L17" s="225">
        <v>40000</v>
      </c>
      <c r="M17" s="9">
        <f t="shared" si="0"/>
        <v>461468.73199999996</v>
      </c>
      <c r="N17" s="10"/>
    </row>
    <row r="18" spans="1:14" ht="21.95" customHeight="1">
      <c r="A18" s="1">
        <v>16</v>
      </c>
      <c r="B18" s="5" t="s">
        <v>16</v>
      </c>
      <c r="C18" s="8">
        <f>'گندم 98'!A130</f>
        <v>97572.859999999986</v>
      </c>
      <c r="D18" s="9">
        <f>'جو 98'!A44</f>
        <v>33285.780000000006</v>
      </c>
      <c r="E18" s="225"/>
      <c r="F18" s="225"/>
      <c r="G18" s="225"/>
      <c r="H18" s="225"/>
      <c r="I18" s="225"/>
      <c r="J18" s="227"/>
      <c r="K18" s="227"/>
      <c r="L18" s="225">
        <v>10000</v>
      </c>
      <c r="M18" s="9">
        <f t="shared" si="0"/>
        <v>140858.63999999998</v>
      </c>
      <c r="N18" s="10"/>
    </row>
    <row r="19" spans="1:14" ht="21.95" customHeight="1">
      <c r="A19" s="1">
        <v>17</v>
      </c>
      <c r="B19" s="7" t="s">
        <v>25</v>
      </c>
      <c r="C19" s="8">
        <f>'گندم 98'!A133</f>
        <v>12903</v>
      </c>
      <c r="D19" s="9">
        <v>0</v>
      </c>
      <c r="E19" s="225"/>
      <c r="F19" s="225"/>
      <c r="G19" s="225"/>
      <c r="H19" s="225"/>
      <c r="I19" s="225"/>
      <c r="J19" s="227"/>
      <c r="K19" s="227"/>
      <c r="L19" s="225"/>
      <c r="M19" s="9">
        <f t="shared" si="0"/>
        <v>12903</v>
      </c>
      <c r="N19" s="10"/>
    </row>
    <row r="20" spans="1:14" ht="21.95" customHeight="1">
      <c r="A20" s="1">
        <v>18</v>
      </c>
      <c r="B20" s="5" t="s">
        <v>10</v>
      </c>
      <c r="C20" s="8">
        <f>'گندم 98'!A153</f>
        <v>1190371.875</v>
      </c>
      <c r="D20" s="9">
        <f>'جو 98'!A49</f>
        <v>46631.970000000008</v>
      </c>
      <c r="E20" s="225"/>
      <c r="F20" s="225"/>
      <c r="G20" s="225"/>
      <c r="H20" s="225"/>
      <c r="I20" s="225">
        <v>20000</v>
      </c>
      <c r="J20" s="227"/>
      <c r="K20" s="227"/>
      <c r="L20" s="225">
        <v>20000</v>
      </c>
      <c r="M20" s="9">
        <f t="shared" si="0"/>
        <v>1277003.845</v>
      </c>
      <c r="N20" s="10"/>
    </row>
    <row r="21" spans="1:14" ht="21.95" customHeight="1">
      <c r="A21" s="1">
        <v>19</v>
      </c>
      <c r="B21" s="5" t="s">
        <v>49</v>
      </c>
      <c r="C21" s="8">
        <f>'گندم 98'!A158</f>
        <v>177508.815</v>
      </c>
      <c r="D21" s="9">
        <f>'جو 98'!A52</f>
        <v>38530.80000000001</v>
      </c>
      <c r="E21" s="225"/>
      <c r="F21" s="225"/>
      <c r="G21" s="225"/>
      <c r="H21" s="225"/>
      <c r="I21" s="225"/>
      <c r="J21" s="227"/>
      <c r="K21" s="227"/>
      <c r="L21" s="225"/>
      <c r="M21" s="9">
        <f t="shared" si="0"/>
        <v>216039.61500000002</v>
      </c>
      <c r="N21" s="10"/>
    </row>
    <row r="22" spans="1:14" ht="21.95" customHeight="1">
      <c r="A22" s="1">
        <v>20</v>
      </c>
      <c r="B22" s="5" t="s">
        <v>21</v>
      </c>
      <c r="C22" s="8">
        <f>'گندم 98'!A161</f>
        <v>26317.445000000003</v>
      </c>
      <c r="D22" s="9">
        <f>'جو 98'!A55</f>
        <v>58320.9</v>
      </c>
      <c r="E22" s="225"/>
      <c r="F22" s="225"/>
      <c r="G22" s="225"/>
      <c r="H22" s="225"/>
      <c r="I22" s="225"/>
      <c r="J22" s="227"/>
      <c r="K22" s="227"/>
      <c r="L22" s="225"/>
      <c r="M22" s="9">
        <f t="shared" si="0"/>
        <v>84638.345000000001</v>
      </c>
      <c r="N22" s="10"/>
    </row>
    <row r="23" spans="1:14" ht="21.95" customHeight="1">
      <c r="A23" s="1">
        <v>21</v>
      </c>
      <c r="B23" s="5" t="s">
        <v>27</v>
      </c>
      <c r="C23" s="8">
        <f>'گندم 98'!A173</f>
        <v>589520.30500000005</v>
      </c>
      <c r="D23" s="9">
        <f>'جو 98'!A57</f>
        <v>31746.33</v>
      </c>
      <c r="E23" s="225">
        <v>20000</v>
      </c>
      <c r="F23" s="225"/>
      <c r="G23" s="225"/>
      <c r="H23" s="225"/>
      <c r="I23" s="225"/>
      <c r="J23" s="227"/>
      <c r="K23" s="227"/>
      <c r="L23" s="225">
        <v>30000</v>
      </c>
      <c r="M23" s="9">
        <f t="shared" si="0"/>
        <v>671266.63500000001</v>
      </c>
      <c r="N23" s="10"/>
    </row>
    <row r="24" spans="1:14" ht="21.95" customHeight="1">
      <c r="A24" s="1">
        <v>22</v>
      </c>
      <c r="B24" s="5" t="s">
        <v>50</v>
      </c>
      <c r="C24" s="8">
        <f>'گندم 98'!A177</f>
        <v>130460.54999999999</v>
      </c>
      <c r="D24" s="9">
        <f>'جو 98'!A59</f>
        <v>10076.220000000001</v>
      </c>
      <c r="E24" s="225"/>
      <c r="F24" s="225"/>
      <c r="G24" s="225"/>
      <c r="H24" s="225">
        <v>15000</v>
      </c>
      <c r="I24" s="225"/>
      <c r="J24" s="227"/>
      <c r="K24" s="227"/>
      <c r="L24" s="225">
        <v>30000</v>
      </c>
      <c r="M24" s="9">
        <f t="shared" si="0"/>
        <v>185536.77</v>
      </c>
      <c r="N24" s="10"/>
    </row>
    <row r="25" spans="1:14" ht="21.95" customHeight="1">
      <c r="A25" s="1">
        <v>23</v>
      </c>
      <c r="B25" s="5" t="s">
        <v>12</v>
      </c>
      <c r="C25" s="8">
        <f>'گندم 98'!A193</f>
        <v>839537.90249999973</v>
      </c>
      <c r="D25" s="9">
        <f>'جو 98'!A66</f>
        <v>106727.94000000002</v>
      </c>
      <c r="E25" s="225">
        <v>120000</v>
      </c>
      <c r="F25" s="225"/>
      <c r="G25" s="225"/>
      <c r="H25" s="225">
        <v>140000</v>
      </c>
      <c r="I25" s="225"/>
      <c r="J25" s="227"/>
      <c r="K25" s="227"/>
      <c r="L25" s="225">
        <v>10000</v>
      </c>
      <c r="M25" s="9">
        <f t="shared" si="0"/>
        <v>1216265.8424999998</v>
      </c>
      <c r="N25" s="10"/>
    </row>
    <row r="26" spans="1:14" ht="21.95" customHeight="1">
      <c r="A26" s="1">
        <v>24</v>
      </c>
      <c r="B26" s="5" t="s">
        <v>51</v>
      </c>
      <c r="C26" s="8">
        <f>'گندم 98'!A200</f>
        <v>233703.25</v>
      </c>
      <c r="D26" s="9">
        <v>0</v>
      </c>
      <c r="E26" s="225"/>
      <c r="F26" s="225"/>
      <c r="G26" s="225"/>
      <c r="H26" s="225"/>
      <c r="I26" s="225"/>
      <c r="J26" s="227"/>
      <c r="K26" s="227"/>
      <c r="L26" s="225"/>
      <c r="M26" s="9">
        <f t="shared" si="0"/>
        <v>233703.25</v>
      </c>
      <c r="N26" s="10"/>
    </row>
    <row r="27" spans="1:14" ht="21.95" customHeight="1">
      <c r="A27" s="1">
        <v>25</v>
      </c>
      <c r="B27" s="5" t="s">
        <v>13</v>
      </c>
      <c r="C27" s="8">
        <f>'گندم 98'!A217</f>
        <v>827042.65600000019</v>
      </c>
      <c r="D27" s="9">
        <f>'جو 98'!A70</f>
        <v>78305.040000000008</v>
      </c>
      <c r="E27" s="225"/>
      <c r="F27" s="225"/>
      <c r="G27" s="225"/>
      <c r="H27" s="225"/>
      <c r="I27" s="225">
        <v>55000</v>
      </c>
      <c r="J27" s="227">
        <v>153000</v>
      </c>
      <c r="K27" s="227"/>
      <c r="L27" s="225"/>
      <c r="M27" s="9">
        <f t="shared" si="0"/>
        <v>1113347.6960000002</v>
      </c>
      <c r="N27" s="10"/>
    </row>
    <row r="28" spans="1:14" ht="21.95" customHeight="1">
      <c r="A28" s="1">
        <v>26</v>
      </c>
      <c r="B28" s="5" t="s">
        <v>24</v>
      </c>
      <c r="C28" s="8">
        <f>'گندم 98'!A219</f>
        <v>0</v>
      </c>
      <c r="D28" s="9">
        <v>0</v>
      </c>
      <c r="E28" s="225"/>
      <c r="F28" s="225"/>
      <c r="G28" s="225">
        <v>22800</v>
      </c>
      <c r="H28" s="225"/>
      <c r="I28" s="225"/>
      <c r="J28" s="227"/>
      <c r="K28" s="227"/>
      <c r="L28" s="225"/>
      <c r="M28" s="9">
        <f t="shared" si="0"/>
        <v>22800</v>
      </c>
      <c r="N28" s="10"/>
    </row>
    <row r="29" spans="1:14" ht="21.95" customHeight="1">
      <c r="A29" s="1">
        <v>27</v>
      </c>
      <c r="B29" s="5" t="s">
        <v>15</v>
      </c>
      <c r="C29" s="8">
        <f>'گندم 98'!A229</f>
        <v>617836.78</v>
      </c>
      <c r="D29" s="9">
        <f>'جو 98'!A73</f>
        <v>47077.470000000008</v>
      </c>
      <c r="E29" s="225">
        <v>61000</v>
      </c>
      <c r="F29" s="225"/>
      <c r="G29" s="225"/>
      <c r="H29" s="225"/>
      <c r="I29" s="225"/>
      <c r="J29" s="227"/>
      <c r="K29" s="227"/>
      <c r="L29" s="225">
        <v>40000</v>
      </c>
      <c r="M29" s="9">
        <f t="shared" si="0"/>
        <v>765914.25</v>
      </c>
      <c r="N29" s="10"/>
    </row>
    <row r="30" spans="1:14" ht="21.95" customHeight="1">
      <c r="A30" s="1">
        <v>28</v>
      </c>
      <c r="B30" s="5" t="s">
        <v>18</v>
      </c>
      <c r="C30" s="8">
        <f>'گندم 98'!A232</f>
        <v>135733.95000000001</v>
      </c>
      <c r="D30" s="9">
        <f>'جو 98'!A75</f>
        <v>17053.740000000005</v>
      </c>
      <c r="E30" s="225"/>
      <c r="F30" s="225"/>
      <c r="G30" s="225">
        <v>27080</v>
      </c>
      <c r="H30" s="225"/>
      <c r="I30" s="225">
        <v>30000</v>
      </c>
      <c r="J30" s="227"/>
      <c r="K30" s="227"/>
      <c r="L30" s="225"/>
      <c r="M30" s="9">
        <f t="shared" si="0"/>
        <v>209867.69</v>
      </c>
      <c r="N30" s="10"/>
    </row>
    <row r="31" spans="1:14" ht="21.95" customHeight="1">
      <c r="A31" s="1">
        <v>29</v>
      </c>
      <c r="B31" s="5" t="s">
        <v>20</v>
      </c>
      <c r="C31" s="8">
        <f>'گندم 98'!A237</f>
        <v>149089.49000000002</v>
      </c>
      <c r="D31" s="9">
        <f>'جو 98'!A80</f>
        <v>12792.78</v>
      </c>
      <c r="E31" s="225">
        <v>70000</v>
      </c>
      <c r="F31" s="225"/>
      <c r="G31" s="225"/>
      <c r="H31" s="225"/>
      <c r="I31" s="225"/>
      <c r="J31" s="227"/>
      <c r="K31" s="227"/>
      <c r="L31" s="225">
        <v>30000</v>
      </c>
      <c r="M31" s="9">
        <f t="shared" si="0"/>
        <v>261882.27000000002</v>
      </c>
      <c r="N31" s="10"/>
    </row>
    <row r="32" spans="1:14" ht="21.95" customHeight="1">
      <c r="A32" s="1">
        <v>30</v>
      </c>
      <c r="B32" s="5" t="s">
        <v>52</v>
      </c>
      <c r="C32" s="8">
        <f>'گندم 98'!A240</f>
        <v>62048.9375</v>
      </c>
      <c r="D32" s="9">
        <f>'جو 98'!A84</f>
        <v>2504.6999999999998</v>
      </c>
      <c r="E32" s="225"/>
      <c r="F32" s="225"/>
      <c r="G32" s="225"/>
      <c r="H32" s="225"/>
      <c r="I32" s="225"/>
      <c r="J32" s="227"/>
      <c r="K32" s="227"/>
      <c r="L32" s="225"/>
      <c r="M32" s="9">
        <f t="shared" si="0"/>
        <v>64553.637499999997</v>
      </c>
      <c r="N32" s="10"/>
    </row>
    <row r="33" spans="1:14" ht="21.95" customHeight="1">
      <c r="A33" s="1">
        <v>31</v>
      </c>
      <c r="B33" s="5" t="s">
        <v>19</v>
      </c>
      <c r="C33" s="8">
        <f>'گندم 98'!A248</f>
        <v>618979.35000000009</v>
      </c>
      <c r="D33" s="9">
        <f>'جو 98'!A78</f>
        <v>135492.39000000001</v>
      </c>
      <c r="E33" s="225">
        <v>10000</v>
      </c>
      <c r="F33" s="225"/>
      <c r="G33" s="225"/>
      <c r="H33" s="225"/>
      <c r="I33" s="225"/>
      <c r="J33" s="227"/>
      <c r="K33" s="227"/>
      <c r="L33" s="225">
        <v>90000</v>
      </c>
      <c r="M33" s="9">
        <f t="shared" si="0"/>
        <v>854471.74000000011</v>
      </c>
      <c r="N33" s="10"/>
    </row>
    <row r="34" spans="1:14" ht="21.95" customHeight="1">
      <c r="A34" s="1">
        <v>32</v>
      </c>
      <c r="B34" s="5" t="s">
        <v>26</v>
      </c>
      <c r="C34" s="8">
        <f>'گندم 98'!A250</f>
        <v>23601.27</v>
      </c>
      <c r="D34" s="9">
        <f>'جو 98'!A82</f>
        <v>5325.2100000000009</v>
      </c>
      <c r="E34" s="225"/>
      <c r="F34" s="225"/>
      <c r="G34" s="225"/>
      <c r="H34" s="225"/>
      <c r="I34" s="225"/>
      <c r="J34" s="225"/>
      <c r="K34" s="225"/>
      <c r="L34" s="225"/>
      <c r="M34" s="9">
        <f t="shared" si="0"/>
        <v>28926.480000000003</v>
      </c>
      <c r="N34" s="10"/>
    </row>
    <row r="35" spans="1:14" ht="21.95" customHeight="1">
      <c r="A35" s="1">
        <v>33</v>
      </c>
      <c r="B35" s="5" t="s">
        <v>53</v>
      </c>
      <c r="C35" s="6">
        <v>0</v>
      </c>
      <c r="D35" s="9">
        <v>0</v>
      </c>
      <c r="E35" s="225"/>
      <c r="F35" s="225"/>
      <c r="G35" s="225"/>
      <c r="H35" s="225">
        <v>130000</v>
      </c>
      <c r="I35" s="225"/>
      <c r="J35" s="225"/>
      <c r="K35" s="225"/>
      <c r="L35" s="225"/>
      <c r="M35" s="9">
        <f t="shared" si="0"/>
        <v>130000</v>
      </c>
      <c r="N35" s="10"/>
    </row>
    <row r="36" spans="1:14" ht="21.95" customHeight="1" thickBot="1">
      <c r="A36" s="336" t="s">
        <v>54</v>
      </c>
      <c r="B36" s="337"/>
      <c r="C36" s="171">
        <f>SUM(C3:C35)</f>
        <v>11586978.710999997</v>
      </c>
      <c r="D36" s="231">
        <f t="shared" ref="D36:M36" si="1">SUM(D3:D35)</f>
        <v>1308919.5899999999</v>
      </c>
      <c r="E36" s="229">
        <f t="shared" si="1"/>
        <v>409000</v>
      </c>
      <c r="F36" s="229">
        <f t="shared" si="1"/>
        <v>86800</v>
      </c>
      <c r="G36" s="229">
        <f t="shared" si="1"/>
        <v>49880</v>
      </c>
      <c r="H36" s="229">
        <f t="shared" si="1"/>
        <v>750000</v>
      </c>
      <c r="I36" s="229">
        <f t="shared" si="1"/>
        <v>950000</v>
      </c>
      <c r="J36" s="229">
        <f t="shared" si="1"/>
        <v>459000</v>
      </c>
      <c r="K36" s="229">
        <f t="shared" si="1"/>
        <v>20000</v>
      </c>
      <c r="L36" s="229">
        <f t="shared" si="1"/>
        <v>550000</v>
      </c>
      <c r="M36" s="18">
        <f t="shared" si="1"/>
        <v>16170578.301000001</v>
      </c>
      <c r="N36" s="10"/>
    </row>
  </sheetData>
  <mergeCells count="2">
    <mergeCell ref="A1:M1"/>
    <mergeCell ref="A36:B36"/>
  </mergeCells>
  <pageMargins left="0.31496062992126" right="0.31496062992126" top="0.74803149606299202" bottom="0.74803149606299202" header="0.31496062992126" footer="0.31496062992126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A2" sqref="A2:A3"/>
    </sheetView>
  </sheetViews>
  <sheetFormatPr defaultRowHeight="15"/>
  <cols>
    <col min="1" max="3" width="17" customWidth="1"/>
    <col min="4" max="4" width="36.5703125" customWidth="1"/>
    <col min="5" max="5" width="13.7109375" customWidth="1"/>
    <col min="6" max="6" width="7.140625" customWidth="1"/>
  </cols>
  <sheetData>
    <row r="1" spans="1:6" ht="24.75" thickBot="1">
      <c r="A1" s="11" t="s">
        <v>97</v>
      </c>
      <c r="B1" s="346" t="s">
        <v>487</v>
      </c>
      <c r="C1" s="346"/>
      <c r="D1" s="346"/>
      <c r="E1" s="346"/>
      <c r="F1" s="346"/>
    </row>
    <row r="2" spans="1:6" ht="15.75" customHeight="1" thickTop="1">
      <c r="A2" s="354" t="s">
        <v>390</v>
      </c>
      <c r="B2" s="347" t="s">
        <v>392</v>
      </c>
      <c r="C2" s="347" t="s">
        <v>134</v>
      </c>
      <c r="D2" s="347" t="s">
        <v>398</v>
      </c>
      <c r="E2" s="347" t="s">
        <v>1</v>
      </c>
      <c r="F2" s="356" t="s">
        <v>96</v>
      </c>
    </row>
    <row r="3" spans="1:6" ht="15" customHeight="1">
      <c r="A3" s="355"/>
      <c r="B3" s="348"/>
      <c r="C3" s="348"/>
      <c r="D3" s="348"/>
      <c r="E3" s="348"/>
      <c r="F3" s="357"/>
    </row>
    <row r="4" spans="1:6" ht="21" customHeight="1">
      <c r="A4" s="101">
        <v>24000</v>
      </c>
      <c r="B4" s="98">
        <v>200</v>
      </c>
      <c r="C4" s="98" t="s">
        <v>391</v>
      </c>
      <c r="D4" s="98" t="s">
        <v>98</v>
      </c>
      <c r="E4" s="351" t="s">
        <v>15</v>
      </c>
      <c r="F4" s="350">
        <v>1</v>
      </c>
    </row>
    <row r="5" spans="1:6" ht="21" customHeight="1">
      <c r="A5" s="101">
        <v>25000</v>
      </c>
      <c r="B5" s="98">
        <v>250</v>
      </c>
      <c r="C5" s="98" t="s">
        <v>395</v>
      </c>
      <c r="D5" s="98" t="s">
        <v>394</v>
      </c>
      <c r="E5" s="351"/>
      <c r="F5" s="350"/>
    </row>
    <row r="6" spans="1:6" ht="21" customHeight="1">
      <c r="A6" s="101">
        <v>12000</v>
      </c>
      <c r="B6" s="98">
        <v>100</v>
      </c>
      <c r="C6" s="98" t="s">
        <v>391</v>
      </c>
      <c r="D6" s="98" t="s">
        <v>393</v>
      </c>
      <c r="E6" s="351"/>
      <c r="F6" s="350"/>
    </row>
    <row r="7" spans="1:6" ht="19.5">
      <c r="A7" s="103">
        <f>SUM(A4:A6)</f>
        <v>61000</v>
      </c>
      <c r="B7" s="103">
        <f>SUM(B4:B6)</f>
        <v>550</v>
      </c>
      <c r="C7" s="352" t="s">
        <v>57</v>
      </c>
      <c r="D7" s="352"/>
      <c r="E7" s="351"/>
      <c r="F7" s="350"/>
    </row>
    <row r="8" spans="1:6" ht="19.5">
      <c r="A8" s="101">
        <v>100000</v>
      </c>
      <c r="B8" s="98">
        <v>1000</v>
      </c>
      <c r="C8" s="98" t="s">
        <v>399</v>
      </c>
      <c r="D8" s="98" t="s">
        <v>396</v>
      </c>
      <c r="E8" s="353" t="s">
        <v>12</v>
      </c>
      <c r="F8" s="349">
        <v>2</v>
      </c>
    </row>
    <row r="9" spans="1:6" ht="19.5">
      <c r="A9" s="101">
        <v>20000</v>
      </c>
      <c r="B9" s="98">
        <v>200</v>
      </c>
      <c r="C9" s="98" t="s">
        <v>400</v>
      </c>
      <c r="D9" s="98" t="s">
        <v>397</v>
      </c>
      <c r="E9" s="353"/>
      <c r="F9" s="349"/>
    </row>
    <row r="10" spans="1:6" ht="19.5">
      <c r="A10" s="102">
        <f>SUM(A8:A9)</f>
        <v>120000</v>
      </c>
      <c r="B10" s="103">
        <f>SUM(B8:B9)</f>
        <v>1200</v>
      </c>
      <c r="C10" s="352" t="s">
        <v>57</v>
      </c>
      <c r="D10" s="352"/>
      <c r="E10" s="353"/>
      <c r="F10" s="349"/>
    </row>
    <row r="11" spans="1:6" ht="19.5">
      <c r="A11" s="101">
        <v>70000</v>
      </c>
      <c r="B11" s="98">
        <v>500</v>
      </c>
      <c r="C11" s="98" t="s">
        <v>402</v>
      </c>
      <c r="D11" s="98" t="s">
        <v>401</v>
      </c>
      <c r="E11" s="351" t="s">
        <v>20</v>
      </c>
      <c r="F11" s="350">
        <v>3</v>
      </c>
    </row>
    <row r="12" spans="1:6" ht="19.5">
      <c r="A12" s="102">
        <v>70000</v>
      </c>
      <c r="B12" s="103">
        <v>500</v>
      </c>
      <c r="C12" s="352" t="s">
        <v>54</v>
      </c>
      <c r="D12" s="352"/>
      <c r="E12" s="351"/>
      <c r="F12" s="350"/>
    </row>
    <row r="13" spans="1:6" ht="19.5">
      <c r="A13" s="101">
        <v>5000</v>
      </c>
      <c r="B13" s="98">
        <v>50</v>
      </c>
      <c r="C13" s="98" t="s">
        <v>404</v>
      </c>
      <c r="D13" s="98" t="s">
        <v>403</v>
      </c>
      <c r="E13" s="341" t="s">
        <v>5</v>
      </c>
      <c r="F13" s="338">
        <v>4</v>
      </c>
    </row>
    <row r="14" spans="1:6" ht="19.5">
      <c r="A14" s="102">
        <v>5000</v>
      </c>
      <c r="B14" s="103">
        <v>50</v>
      </c>
      <c r="C14" s="344" t="s">
        <v>54</v>
      </c>
      <c r="D14" s="345"/>
      <c r="E14" s="343"/>
      <c r="F14" s="340"/>
    </row>
    <row r="15" spans="1:6" ht="19.5">
      <c r="A15" s="101">
        <v>5000</v>
      </c>
      <c r="B15" s="98">
        <v>50</v>
      </c>
      <c r="C15" s="98" t="s">
        <v>400</v>
      </c>
      <c r="D15" s="98" t="s">
        <v>405</v>
      </c>
      <c r="E15" s="341" t="s">
        <v>7</v>
      </c>
      <c r="F15" s="338">
        <v>5</v>
      </c>
    </row>
    <row r="16" spans="1:6" ht="19.5">
      <c r="A16" s="102">
        <v>5000</v>
      </c>
      <c r="B16" s="103">
        <v>50</v>
      </c>
      <c r="C16" s="344" t="s">
        <v>54</v>
      </c>
      <c r="D16" s="345"/>
      <c r="E16" s="343"/>
      <c r="F16" s="340"/>
    </row>
    <row r="17" spans="1:6" ht="19.5">
      <c r="A17" s="101">
        <v>25000</v>
      </c>
      <c r="B17" s="98">
        <v>250</v>
      </c>
      <c r="C17" s="98" t="s">
        <v>400</v>
      </c>
      <c r="D17" s="98" t="s">
        <v>360</v>
      </c>
      <c r="E17" s="341" t="s">
        <v>43</v>
      </c>
      <c r="F17" s="338">
        <v>5</v>
      </c>
    </row>
    <row r="18" spans="1:6" ht="19.5">
      <c r="A18" s="101">
        <v>15000</v>
      </c>
      <c r="B18" s="98">
        <v>150</v>
      </c>
      <c r="C18" s="98" t="s">
        <v>400</v>
      </c>
      <c r="D18" s="98" t="s">
        <v>406</v>
      </c>
      <c r="E18" s="342"/>
      <c r="F18" s="339"/>
    </row>
    <row r="19" spans="1:6" ht="19.5">
      <c r="A19" s="98">
        <v>5000</v>
      </c>
      <c r="B19" s="98">
        <v>50</v>
      </c>
      <c r="C19" s="98" t="s">
        <v>400</v>
      </c>
      <c r="D19" s="98" t="s">
        <v>102</v>
      </c>
      <c r="E19" s="342"/>
      <c r="F19" s="339"/>
    </row>
    <row r="20" spans="1:6" ht="19.5">
      <c r="A20" s="103">
        <f>SUM(A17:A19)</f>
        <v>45000</v>
      </c>
      <c r="B20" s="103">
        <f>SUM(B17:B19)</f>
        <v>450</v>
      </c>
      <c r="C20" s="344" t="s">
        <v>54</v>
      </c>
      <c r="D20" s="345"/>
      <c r="E20" s="343"/>
      <c r="F20" s="340"/>
    </row>
    <row r="21" spans="1:6" ht="19.5">
      <c r="A21" s="101">
        <v>35000</v>
      </c>
      <c r="B21" s="98">
        <v>250</v>
      </c>
      <c r="C21" s="98" t="s">
        <v>402</v>
      </c>
      <c r="D21" s="98" t="s">
        <v>407</v>
      </c>
      <c r="E21" s="341" t="s">
        <v>9</v>
      </c>
      <c r="F21" s="338">
        <v>6</v>
      </c>
    </row>
    <row r="22" spans="1:6" ht="19.5">
      <c r="A22" s="101">
        <v>12000</v>
      </c>
      <c r="B22" s="98">
        <v>100</v>
      </c>
      <c r="C22" s="98" t="s">
        <v>409</v>
      </c>
      <c r="D22" s="98" t="s">
        <v>408</v>
      </c>
      <c r="E22" s="342"/>
      <c r="F22" s="339"/>
    </row>
    <row r="23" spans="1:6" ht="19.5">
      <c r="A23" s="103">
        <f>SUM(A21:A22)</f>
        <v>47000</v>
      </c>
      <c r="B23" s="103">
        <f>SUM(B21:B22)</f>
        <v>350</v>
      </c>
      <c r="C23" s="344" t="s">
        <v>54</v>
      </c>
      <c r="D23" s="345"/>
      <c r="E23" s="343"/>
      <c r="F23" s="340"/>
    </row>
    <row r="24" spans="1:6" ht="19.5">
      <c r="A24" s="101">
        <v>20000</v>
      </c>
      <c r="B24" s="98">
        <v>200</v>
      </c>
      <c r="C24" s="98" t="s">
        <v>442</v>
      </c>
      <c r="D24" s="98" t="s">
        <v>411</v>
      </c>
      <c r="E24" s="341" t="s">
        <v>410</v>
      </c>
      <c r="F24" s="338">
        <v>7</v>
      </c>
    </row>
    <row r="25" spans="1:6" ht="19.5">
      <c r="A25" s="102">
        <v>20000</v>
      </c>
      <c r="B25" s="103">
        <v>200</v>
      </c>
      <c r="C25" s="344" t="s">
        <v>54</v>
      </c>
      <c r="D25" s="345"/>
      <c r="E25" s="343"/>
      <c r="F25" s="340"/>
    </row>
    <row r="26" spans="1:6" ht="19.5">
      <c r="A26" s="101">
        <v>10000</v>
      </c>
      <c r="B26" s="98">
        <v>100</v>
      </c>
      <c r="C26" s="98" t="s">
        <v>400</v>
      </c>
      <c r="D26" s="98" t="s">
        <v>443</v>
      </c>
      <c r="E26" s="341" t="s">
        <v>19</v>
      </c>
      <c r="F26" s="338">
        <v>8</v>
      </c>
    </row>
    <row r="27" spans="1:6" ht="19.5">
      <c r="A27" s="102">
        <v>10000</v>
      </c>
      <c r="B27" s="103">
        <v>100</v>
      </c>
      <c r="C27" s="344" t="s">
        <v>54</v>
      </c>
      <c r="D27" s="345"/>
      <c r="E27" s="343"/>
      <c r="F27" s="340"/>
    </row>
    <row r="28" spans="1:6" ht="19.5">
      <c r="A28" s="101">
        <v>6000</v>
      </c>
      <c r="B28" s="98">
        <v>50</v>
      </c>
      <c r="C28" s="98" t="s">
        <v>409</v>
      </c>
      <c r="D28" s="99" t="s">
        <v>444</v>
      </c>
      <c r="E28" s="341" t="s">
        <v>44</v>
      </c>
      <c r="F28" s="338">
        <v>9</v>
      </c>
    </row>
    <row r="29" spans="1:6" ht="19.5">
      <c r="A29" s="102">
        <v>6000</v>
      </c>
      <c r="B29" s="103">
        <v>50</v>
      </c>
      <c r="C29" s="344" t="s">
        <v>54</v>
      </c>
      <c r="D29" s="345"/>
      <c r="E29" s="343"/>
      <c r="F29" s="340"/>
    </row>
    <row r="30" spans="1:6" ht="19.5">
      <c r="A30" s="101">
        <v>20000</v>
      </c>
      <c r="B30" s="98">
        <v>200</v>
      </c>
      <c r="C30" s="98" t="s">
        <v>400</v>
      </c>
      <c r="D30" s="98" t="s">
        <v>445</v>
      </c>
      <c r="E30" s="341" t="s">
        <v>27</v>
      </c>
      <c r="F30" s="338">
        <v>10</v>
      </c>
    </row>
    <row r="31" spans="1:6" ht="19.5">
      <c r="A31" s="102">
        <v>20000</v>
      </c>
      <c r="B31" s="103">
        <v>200</v>
      </c>
      <c r="C31" s="344" t="s">
        <v>54</v>
      </c>
      <c r="D31" s="345"/>
      <c r="E31" s="343"/>
      <c r="F31" s="340"/>
    </row>
    <row r="32" spans="1:6" ht="33" customHeight="1">
      <c r="A32" s="99">
        <f>A31+A29+A27+A25+A23+A20+A16+A14+A12+A10+A7</f>
        <v>409000</v>
      </c>
      <c r="B32" s="98">
        <f>B31+B29+B27+B25+B23+B20+B16+B14+B12+B10+B7</f>
        <v>3700</v>
      </c>
      <c r="C32" s="358" t="s">
        <v>54</v>
      </c>
      <c r="D32" s="359"/>
      <c r="E32" s="359"/>
      <c r="F32" s="360"/>
    </row>
    <row r="33" spans="1:6" ht="18">
      <c r="A33" s="100"/>
      <c r="B33" s="100"/>
      <c r="C33" s="100"/>
      <c r="D33" s="100"/>
      <c r="E33" s="100"/>
      <c r="F33" s="100"/>
    </row>
  </sheetData>
  <mergeCells count="41">
    <mergeCell ref="C25:D25"/>
    <mergeCell ref="C27:D27"/>
    <mergeCell ref="C29:D29"/>
    <mergeCell ref="C31:D31"/>
    <mergeCell ref="C32:F32"/>
    <mergeCell ref="F30:F31"/>
    <mergeCell ref="E30:E31"/>
    <mergeCell ref="F24:F25"/>
    <mergeCell ref="F26:F27"/>
    <mergeCell ref="E24:E25"/>
    <mergeCell ref="E26:E27"/>
    <mergeCell ref="F28:F29"/>
    <mergeCell ref="E28:E29"/>
    <mergeCell ref="A2:A3"/>
    <mergeCell ref="B2:B3"/>
    <mergeCell ref="F2:F3"/>
    <mergeCell ref="E2:E3"/>
    <mergeCell ref="D2:D3"/>
    <mergeCell ref="B1:F1"/>
    <mergeCell ref="C2:C3"/>
    <mergeCell ref="F8:F10"/>
    <mergeCell ref="F4:F7"/>
    <mergeCell ref="F11:F12"/>
    <mergeCell ref="E11:E12"/>
    <mergeCell ref="C12:D12"/>
    <mergeCell ref="C7:D7"/>
    <mergeCell ref="E4:E7"/>
    <mergeCell ref="C10:D10"/>
    <mergeCell ref="E8:E10"/>
    <mergeCell ref="E13:E14"/>
    <mergeCell ref="F13:F14"/>
    <mergeCell ref="E15:E16"/>
    <mergeCell ref="C14:D14"/>
    <mergeCell ref="F15:F16"/>
    <mergeCell ref="C16:D16"/>
    <mergeCell ref="F17:F20"/>
    <mergeCell ref="E17:E20"/>
    <mergeCell ref="E21:E23"/>
    <mergeCell ref="C20:D20"/>
    <mergeCell ref="C23:D23"/>
    <mergeCell ref="F21:F2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5"/>
  <sheetViews>
    <sheetView zoomScale="90" zoomScaleNormal="90" workbookViewId="0">
      <selection activeCell="A3" sqref="A3:B3"/>
    </sheetView>
  </sheetViews>
  <sheetFormatPr defaultRowHeight="15"/>
  <cols>
    <col min="1" max="1" width="15.140625" customWidth="1"/>
    <col min="2" max="2" width="13.140625" customWidth="1"/>
    <col min="3" max="3" width="11.28515625" customWidth="1"/>
    <col min="4" max="4" width="11.140625" customWidth="1"/>
    <col min="5" max="5" width="15" customWidth="1"/>
    <col min="6" max="6" width="11.42578125" customWidth="1"/>
    <col min="7" max="7" width="12.7109375" customWidth="1"/>
    <col min="8" max="8" width="11.7109375" customWidth="1"/>
    <col min="9" max="9" width="29.28515625" customWidth="1"/>
    <col min="10" max="10" width="15.28515625" customWidth="1"/>
    <col min="11" max="11" width="5.85546875" customWidth="1"/>
  </cols>
  <sheetData>
    <row r="1" spans="1:11" ht="31.5">
      <c r="A1" s="375" t="s">
        <v>486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21.75" thickBot="1">
      <c r="A2" s="376" t="s">
        <v>99</v>
      </c>
      <c r="B2" s="377"/>
      <c r="C2" s="12"/>
      <c r="D2" s="12"/>
      <c r="E2" s="13"/>
      <c r="F2" s="13"/>
      <c r="G2" s="14"/>
      <c r="H2" s="15"/>
      <c r="I2" s="16"/>
      <c r="J2" s="16"/>
      <c r="K2" s="17"/>
    </row>
    <row r="3" spans="1:11" ht="20.25" thickBot="1">
      <c r="A3" s="378" t="s">
        <v>0</v>
      </c>
      <c r="B3" s="378"/>
      <c r="C3" s="379" t="s">
        <v>100</v>
      </c>
      <c r="D3" s="379"/>
      <c r="E3" s="379" t="s">
        <v>101</v>
      </c>
      <c r="F3" s="380"/>
      <c r="G3" s="381" t="s">
        <v>64</v>
      </c>
      <c r="H3" s="381"/>
      <c r="I3" s="382" t="s">
        <v>65</v>
      </c>
      <c r="J3" s="381" t="s">
        <v>1</v>
      </c>
      <c r="K3" s="383" t="s">
        <v>96</v>
      </c>
    </row>
    <row r="4" spans="1:11" ht="20.25" thickBot="1">
      <c r="A4" s="127" t="s">
        <v>61</v>
      </c>
      <c r="B4" s="128" t="s">
        <v>62</v>
      </c>
      <c r="C4" s="127" t="s">
        <v>61</v>
      </c>
      <c r="D4" s="128" t="s">
        <v>62</v>
      </c>
      <c r="E4" s="127" t="s">
        <v>61</v>
      </c>
      <c r="F4" s="129" t="s">
        <v>62</v>
      </c>
      <c r="G4" s="148" t="s">
        <v>61</v>
      </c>
      <c r="H4" s="130" t="s">
        <v>62</v>
      </c>
      <c r="I4" s="382"/>
      <c r="J4" s="381"/>
      <c r="K4" s="383"/>
    </row>
    <row r="5" spans="1:11" ht="24">
      <c r="A5" s="149">
        <f>C5+E5+G5</f>
        <v>5084.6400000000012</v>
      </c>
      <c r="B5" s="150">
        <f>H5+F5+D5</f>
        <v>230</v>
      </c>
      <c r="C5" s="151">
        <f>D5*1.1*1.2*18000/1000</f>
        <v>902.88000000000011</v>
      </c>
      <c r="D5" s="150">
        <v>38</v>
      </c>
      <c r="E5" s="151">
        <f>F5*1.1*1.15*18000/1000</f>
        <v>0</v>
      </c>
      <c r="F5" s="150">
        <v>0</v>
      </c>
      <c r="G5" s="152">
        <f>H5*18000*1.1*1.1/1000</f>
        <v>4181.7600000000011</v>
      </c>
      <c r="H5" s="150">
        <v>192</v>
      </c>
      <c r="I5" s="142" t="s">
        <v>464</v>
      </c>
      <c r="J5" s="372" t="s">
        <v>42</v>
      </c>
      <c r="K5" s="374">
        <v>1</v>
      </c>
    </row>
    <row r="6" spans="1:11" ht="24">
      <c r="A6" s="153">
        <f t="shared" ref="A6:A69" si="0">C6+E6+G6</f>
        <v>25856.820000000003</v>
      </c>
      <c r="B6" s="154">
        <f t="shared" ref="B6:B69" si="1">H6+F6+D6</f>
        <v>1168</v>
      </c>
      <c r="C6" s="155">
        <f t="shared" ref="C6:C69" si="2">D6*1.1*1.2*18000/1000</f>
        <v>2399.7600000000002</v>
      </c>
      <c r="D6" s="154">
        <v>101</v>
      </c>
      <c r="E6" s="155">
        <f t="shared" ref="E6:E69" si="3">F6*1.1*1.15*18000/1000</f>
        <v>5009.3999999999996</v>
      </c>
      <c r="F6" s="154">
        <v>220</v>
      </c>
      <c r="G6" s="156">
        <f t="shared" ref="G6:G69" si="4">H6*18000*1.1*1.1/1000</f>
        <v>18447.660000000003</v>
      </c>
      <c r="H6" s="154">
        <v>847</v>
      </c>
      <c r="I6" s="143" t="s">
        <v>465</v>
      </c>
      <c r="J6" s="373"/>
      <c r="K6" s="367"/>
    </row>
    <row r="7" spans="1:11" ht="21">
      <c r="A7" s="157">
        <f t="shared" ref="A7:G7" si="5">SUM(A5:A6)</f>
        <v>30941.460000000006</v>
      </c>
      <c r="B7" s="158">
        <f t="shared" si="5"/>
        <v>1398</v>
      </c>
      <c r="C7" s="157">
        <f t="shared" si="5"/>
        <v>3302.6400000000003</v>
      </c>
      <c r="D7" s="158">
        <f t="shared" si="5"/>
        <v>139</v>
      </c>
      <c r="E7" s="157">
        <f t="shared" si="5"/>
        <v>5009.3999999999996</v>
      </c>
      <c r="F7" s="158">
        <f t="shared" si="5"/>
        <v>220</v>
      </c>
      <c r="G7" s="157">
        <f t="shared" si="5"/>
        <v>22629.420000000006</v>
      </c>
      <c r="H7" s="158">
        <f>SUM(H5:H6)</f>
        <v>1039</v>
      </c>
      <c r="I7" s="361" t="s">
        <v>76</v>
      </c>
      <c r="J7" s="362"/>
      <c r="K7" s="384"/>
    </row>
    <row r="8" spans="1:11" ht="24">
      <c r="A8" s="153">
        <f t="shared" si="0"/>
        <v>14923.260000000002</v>
      </c>
      <c r="B8" s="154">
        <f t="shared" si="1"/>
        <v>678.5</v>
      </c>
      <c r="C8" s="155">
        <f t="shared" si="2"/>
        <v>1152.3599999999999</v>
      </c>
      <c r="D8" s="154">
        <v>48.5</v>
      </c>
      <c r="E8" s="155">
        <f t="shared" si="3"/>
        <v>1138.5</v>
      </c>
      <c r="F8" s="154">
        <v>50</v>
      </c>
      <c r="G8" s="156">
        <f t="shared" si="4"/>
        <v>12632.400000000001</v>
      </c>
      <c r="H8" s="154">
        <v>580</v>
      </c>
      <c r="I8" s="143" t="s">
        <v>102</v>
      </c>
      <c r="J8" s="132" t="s">
        <v>43</v>
      </c>
      <c r="K8" s="133">
        <v>2</v>
      </c>
    </row>
    <row r="9" spans="1:11" ht="21">
      <c r="A9" s="157">
        <f t="shared" ref="A9:G9" si="6">SUM(A8)</f>
        <v>14923.260000000002</v>
      </c>
      <c r="B9" s="158">
        <f t="shared" si="6"/>
        <v>678.5</v>
      </c>
      <c r="C9" s="157">
        <f t="shared" si="2"/>
        <v>1152.3599999999999</v>
      </c>
      <c r="D9" s="158">
        <f t="shared" si="6"/>
        <v>48.5</v>
      </c>
      <c r="E9" s="157">
        <f t="shared" si="3"/>
        <v>1138.5</v>
      </c>
      <c r="F9" s="158">
        <f t="shared" si="6"/>
        <v>50</v>
      </c>
      <c r="G9" s="157">
        <f t="shared" si="6"/>
        <v>12632.400000000001</v>
      </c>
      <c r="H9" s="158">
        <f>SUM(H8)</f>
        <v>580</v>
      </c>
      <c r="I9" s="361" t="s">
        <v>77</v>
      </c>
      <c r="J9" s="362"/>
      <c r="K9" s="384"/>
    </row>
    <row r="10" spans="1:11" ht="24">
      <c r="A10" s="153">
        <f t="shared" si="0"/>
        <v>12769.020000000004</v>
      </c>
      <c r="B10" s="154">
        <f t="shared" si="1"/>
        <v>569</v>
      </c>
      <c r="C10" s="155">
        <f t="shared" si="2"/>
        <v>3468.9600000000005</v>
      </c>
      <c r="D10" s="154">
        <v>146</v>
      </c>
      <c r="E10" s="155">
        <f t="shared" si="3"/>
        <v>2003.7600000000002</v>
      </c>
      <c r="F10" s="154">
        <v>88</v>
      </c>
      <c r="G10" s="156">
        <f t="shared" si="4"/>
        <v>7296.300000000002</v>
      </c>
      <c r="H10" s="154">
        <v>335</v>
      </c>
      <c r="I10" s="143" t="s">
        <v>66</v>
      </c>
      <c r="J10" s="366" t="s">
        <v>2</v>
      </c>
      <c r="K10" s="367">
        <v>3</v>
      </c>
    </row>
    <row r="11" spans="1:11" ht="24">
      <c r="A11" s="153">
        <f t="shared" si="0"/>
        <v>28442.700000000004</v>
      </c>
      <c r="B11" s="154">
        <f t="shared" si="1"/>
        <v>1295</v>
      </c>
      <c r="C11" s="155">
        <f t="shared" si="2"/>
        <v>1069.2</v>
      </c>
      <c r="D11" s="154">
        <v>45</v>
      </c>
      <c r="E11" s="155">
        <f t="shared" si="3"/>
        <v>3415.4999999999995</v>
      </c>
      <c r="F11" s="154">
        <v>150</v>
      </c>
      <c r="G11" s="156">
        <f t="shared" si="4"/>
        <v>23958.000000000004</v>
      </c>
      <c r="H11" s="154">
        <v>1100</v>
      </c>
      <c r="I11" s="143" t="s">
        <v>466</v>
      </c>
      <c r="J11" s="366"/>
      <c r="K11" s="367"/>
    </row>
    <row r="12" spans="1:11" ht="24">
      <c r="A12" s="153">
        <f t="shared" si="0"/>
        <v>19074.330000000002</v>
      </c>
      <c r="B12" s="154">
        <f t="shared" si="1"/>
        <v>866</v>
      </c>
      <c r="C12" s="155">
        <f t="shared" si="2"/>
        <v>1877.04</v>
      </c>
      <c r="D12" s="154">
        <v>79</v>
      </c>
      <c r="E12" s="155">
        <f t="shared" si="3"/>
        <v>1297.8900000000001</v>
      </c>
      <c r="F12" s="154">
        <v>57</v>
      </c>
      <c r="G12" s="156">
        <f t="shared" si="4"/>
        <v>15899.400000000003</v>
      </c>
      <c r="H12" s="154">
        <v>730</v>
      </c>
      <c r="I12" s="143" t="s">
        <v>411</v>
      </c>
      <c r="J12" s="366"/>
      <c r="K12" s="367"/>
    </row>
    <row r="13" spans="1:11" ht="21">
      <c r="A13" s="157">
        <f t="shared" ref="A13:G13" si="7">SUM(A10:A12)</f>
        <v>60286.05000000001</v>
      </c>
      <c r="B13" s="158">
        <f t="shared" si="7"/>
        <v>2730</v>
      </c>
      <c r="C13" s="157">
        <f t="shared" si="7"/>
        <v>6415.2000000000007</v>
      </c>
      <c r="D13" s="158">
        <f t="shared" si="7"/>
        <v>270</v>
      </c>
      <c r="E13" s="157">
        <f t="shared" si="7"/>
        <v>6717.1500000000005</v>
      </c>
      <c r="F13" s="158">
        <f t="shared" si="7"/>
        <v>295</v>
      </c>
      <c r="G13" s="157">
        <f t="shared" si="7"/>
        <v>47153.700000000012</v>
      </c>
      <c r="H13" s="158">
        <f>SUM(H10:H12)</f>
        <v>2165</v>
      </c>
      <c r="I13" s="361" t="s">
        <v>3</v>
      </c>
      <c r="J13" s="362"/>
      <c r="K13" s="384"/>
    </row>
    <row r="14" spans="1:11" ht="24">
      <c r="A14" s="153">
        <f t="shared" si="0"/>
        <v>16426.079999999998</v>
      </c>
      <c r="B14" s="154">
        <f t="shared" si="1"/>
        <v>743</v>
      </c>
      <c r="C14" s="155">
        <f t="shared" si="2"/>
        <v>71.28</v>
      </c>
      <c r="D14" s="154">
        <v>3</v>
      </c>
      <c r="E14" s="155">
        <f t="shared" si="3"/>
        <v>5464.7999999999993</v>
      </c>
      <c r="F14" s="154">
        <v>240</v>
      </c>
      <c r="G14" s="156">
        <f t="shared" si="4"/>
        <v>10890</v>
      </c>
      <c r="H14" s="154">
        <v>500</v>
      </c>
      <c r="I14" s="143" t="s">
        <v>103</v>
      </c>
      <c r="J14" s="366" t="s">
        <v>91</v>
      </c>
      <c r="K14" s="367">
        <v>4</v>
      </c>
    </row>
    <row r="15" spans="1:11" ht="24">
      <c r="A15" s="153">
        <f t="shared" si="0"/>
        <v>13848.119999999999</v>
      </c>
      <c r="B15" s="154">
        <f t="shared" si="1"/>
        <v>629</v>
      </c>
      <c r="C15" s="155">
        <f t="shared" si="2"/>
        <v>498.96000000000004</v>
      </c>
      <c r="D15" s="154">
        <v>21</v>
      </c>
      <c r="E15" s="155">
        <f t="shared" si="3"/>
        <v>2459.16</v>
      </c>
      <c r="F15" s="154">
        <v>108</v>
      </c>
      <c r="G15" s="156">
        <f t="shared" si="4"/>
        <v>10890</v>
      </c>
      <c r="H15" s="154">
        <v>500</v>
      </c>
      <c r="I15" s="143" t="s">
        <v>104</v>
      </c>
      <c r="J15" s="366"/>
      <c r="K15" s="367"/>
    </row>
    <row r="16" spans="1:11" ht="24">
      <c r="A16" s="153">
        <f t="shared" si="0"/>
        <v>31416.660000000003</v>
      </c>
      <c r="B16" s="154">
        <f t="shared" si="1"/>
        <v>1418</v>
      </c>
      <c r="C16" s="155">
        <f t="shared" si="2"/>
        <v>237.6</v>
      </c>
      <c r="D16" s="154">
        <v>10</v>
      </c>
      <c r="E16" s="155">
        <f t="shared" si="3"/>
        <v>11794.86</v>
      </c>
      <c r="F16" s="154">
        <v>518</v>
      </c>
      <c r="G16" s="156">
        <f t="shared" si="4"/>
        <v>19384.2</v>
      </c>
      <c r="H16" s="154">
        <v>890</v>
      </c>
      <c r="I16" s="143" t="s">
        <v>105</v>
      </c>
      <c r="J16" s="366"/>
      <c r="K16" s="367"/>
    </row>
    <row r="17" spans="1:11" ht="24">
      <c r="A17" s="153">
        <f t="shared" si="0"/>
        <v>6605.2800000000016</v>
      </c>
      <c r="B17" s="154">
        <f t="shared" si="1"/>
        <v>303</v>
      </c>
      <c r="C17" s="155">
        <f t="shared" si="2"/>
        <v>71.28</v>
      </c>
      <c r="D17" s="154">
        <v>3</v>
      </c>
      <c r="E17" s="155">
        <f t="shared" si="3"/>
        <v>0</v>
      </c>
      <c r="F17" s="154">
        <v>0</v>
      </c>
      <c r="G17" s="156">
        <f t="shared" si="4"/>
        <v>6534.0000000000018</v>
      </c>
      <c r="H17" s="154">
        <v>300</v>
      </c>
      <c r="I17" s="143" t="s">
        <v>478</v>
      </c>
      <c r="J17" s="366"/>
      <c r="K17" s="367"/>
    </row>
    <row r="18" spans="1:11" ht="24">
      <c r="A18" s="153">
        <f t="shared" si="0"/>
        <v>25125.21</v>
      </c>
      <c r="B18" s="154">
        <f t="shared" si="1"/>
        <v>1146</v>
      </c>
      <c r="C18" s="155">
        <f t="shared" si="2"/>
        <v>261.36</v>
      </c>
      <c r="D18" s="154">
        <v>11</v>
      </c>
      <c r="E18" s="155">
        <f t="shared" si="3"/>
        <v>3301.6499999999996</v>
      </c>
      <c r="F18" s="154">
        <v>145</v>
      </c>
      <c r="G18" s="156">
        <f t="shared" si="4"/>
        <v>21562.2</v>
      </c>
      <c r="H18" s="154">
        <v>990</v>
      </c>
      <c r="I18" s="143" t="s">
        <v>106</v>
      </c>
      <c r="J18" s="366"/>
      <c r="K18" s="367"/>
    </row>
    <row r="19" spans="1:11" ht="21">
      <c r="A19" s="157">
        <f t="shared" ref="A19:G19" si="8">SUM(A14:A18)</f>
        <v>93421.35</v>
      </c>
      <c r="B19" s="158">
        <f t="shared" si="8"/>
        <v>4239</v>
      </c>
      <c r="C19" s="157">
        <f t="shared" si="8"/>
        <v>1140.48</v>
      </c>
      <c r="D19" s="158">
        <f t="shared" si="8"/>
        <v>48</v>
      </c>
      <c r="E19" s="157">
        <f t="shared" si="8"/>
        <v>23020.47</v>
      </c>
      <c r="F19" s="158">
        <f t="shared" si="8"/>
        <v>1011</v>
      </c>
      <c r="G19" s="157">
        <f t="shared" si="8"/>
        <v>69260.399999999994</v>
      </c>
      <c r="H19" s="158">
        <f>SUM(H14:H18)</f>
        <v>3180</v>
      </c>
      <c r="I19" s="361" t="s">
        <v>68</v>
      </c>
      <c r="J19" s="362"/>
      <c r="K19" s="384"/>
    </row>
    <row r="20" spans="1:11" ht="24">
      <c r="A20" s="153">
        <f t="shared" si="0"/>
        <v>14259.960000000003</v>
      </c>
      <c r="B20" s="154">
        <f t="shared" si="1"/>
        <v>650</v>
      </c>
      <c r="C20" s="155">
        <f t="shared" si="2"/>
        <v>570.24</v>
      </c>
      <c r="D20" s="154">
        <v>24</v>
      </c>
      <c r="E20" s="155">
        <f t="shared" si="3"/>
        <v>1275.1199999999999</v>
      </c>
      <c r="F20" s="154">
        <v>56</v>
      </c>
      <c r="G20" s="156">
        <f t="shared" si="4"/>
        <v>12414.600000000002</v>
      </c>
      <c r="H20" s="154">
        <v>570</v>
      </c>
      <c r="I20" s="143" t="s">
        <v>78</v>
      </c>
      <c r="J20" s="131" t="s">
        <v>4</v>
      </c>
      <c r="K20" s="134">
        <v>5</v>
      </c>
    </row>
    <row r="21" spans="1:11" ht="21">
      <c r="A21" s="157">
        <f t="shared" ref="A21:G21" si="9">SUM(A20)</f>
        <v>14259.960000000003</v>
      </c>
      <c r="B21" s="158">
        <f t="shared" si="9"/>
        <v>650</v>
      </c>
      <c r="C21" s="157">
        <f t="shared" si="2"/>
        <v>570.24</v>
      </c>
      <c r="D21" s="158">
        <f t="shared" si="9"/>
        <v>24</v>
      </c>
      <c r="E21" s="157">
        <f t="shared" si="3"/>
        <v>1275.1199999999999</v>
      </c>
      <c r="F21" s="158">
        <f t="shared" si="9"/>
        <v>56</v>
      </c>
      <c r="G21" s="157">
        <f t="shared" si="9"/>
        <v>12414.600000000002</v>
      </c>
      <c r="H21" s="158">
        <f>SUM(H20)</f>
        <v>570</v>
      </c>
      <c r="I21" s="361" t="s">
        <v>79</v>
      </c>
      <c r="J21" s="362"/>
      <c r="K21" s="384"/>
    </row>
    <row r="22" spans="1:11" ht="24">
      <c r="A22" s="153">
        <f t="shared" si="0"/>
        <v>16789.410000000003</v>
      </c>
      <c r="B22" s="154">
        <f t="shared" si="1"/>
        <v>763</v>
      </c>
      <c r="C22" s="155">
        <f t="shared" si="2"/>
        <v>0</v>
      </c>
      <c r="D22" s="154"/>
      <c r="E22" s="155">
        <f t="shared" si="3"/>
        <v>3939.21</v>
      </c>
      <c r="F22" s="154">
        <v>173</v>
      </c>
      <c r="G22" s="156">
        <f t="shared" si="4"/>
        <v>12850.200000000004</v>
      </c>
      <c r="H22" s="154">
        <v>590</v>
      </c>
      <c r="I22" s="143" t="s">
        <v>107</v>
      </c>
      <c r="J22" s="132" t="s">
        <v>5</v>
      </c>
      <c r="K22" s="133">
        <v>6</v>
      </c>
    </row>
    <row r="23" spans="1:11" ht="21">
      <c r="A23" s="157">
        <f t="shared" ref="A23:G23" si="10">SUM(A22)</f>
        <v>16789.410000000003</v>
      </c>
      <c r="B23" s="158">
        <f t="shared" si="10"/>
        <v>763</v>
      </c>
      <c r="C23" s="157">
        <f t="shared" si="10"/>
        <v>0</v>
      </c>
      <c r="D23" s="158">
        <f t="shared" si="10"/>
        <v>0</v>
      </c>
      <c r="E23" s="157">
        <f t="shared" si="10"/>
        <v>3939.21</v>
      </c>
      <c r="F23" s="158">
        <f t="shared" si="10"/>
        <v>173</v>
      </c>
      <c r="G23" s="157">
        <f t="shared" si="10"/>
        <v>12850.200000000004</v>
      </c>
      <c r="H23" s="158">
        <f>SUM(H22)</f>
        <v>590</v>
      </c>
      <c r="I23" s="361" t="s">
        <v>69</v>
      </c>
      <c r="J23" s="362"/>
      <c r="K23" s="384"/>
    </row>
    <row r="24" spans="1:11" ht="24">
      <c r="A24" s="153">
        <f t="shared" si="0"/>
        <v>21549.33</v>
      </c>
      <c r="B24" s="154">
        <f t="shared" si="1"/>
        <v>987</v>
      </c>
      <c r="C24" s="155">
        <f t="shared" si="2"/>
        <v>142.56</v>
      </c>
      <c r="D24" s="154">
        <v>6</v>
      </c>
      <c r="E24" s="155">
        <f t="shared" si="3"/>
        <v>933.56999999999994</v>
      </c>
      <c r="F24" s="154">
        <v>41</v>
      </c>
      <c r="G24" s="156">
        <f t="shared" si="4"/>
        <v>20473.2</v>
      </c>
      <c r="H24" s="154">
        <v>940</v>
      </c>
      <c r="I24" s="143" t="s">
        <v>80</v>
      </c>
      <c r="J24" s="366" t="s">
        <v>93</v>
      </c>
      <c r="K24" s="367">
        <v>7</v>
      </c>
    </row>
    <row r="25" spans="1:11" ht="24">
      <c r="A25" s="153">
        <f t="shared" si="0"/>
        <v>7623.0000000000018</v>
      </c>
      <c r="B25" s="154">
        <f t="shared" si="1"/>
        <v>350</v>
      </c>
      <c r="C25" s="155">
        <f t="shared" si="2"/>
        <v>0</v>
      </c>
      <c r="D25" s="154">
        <v>0</v>
      </c>
      <c r="E25" s="155">
        <f t="shared" si="3"/>
        <v>0</v>
      </c>
      <c r="F25" s="154">
        <v>0</v>
      </c>
      <c r="G25" s="156">
        <f t="shared" si="4"/>
        <v>7623.0000000000018</v>
      </c>
      <c r="H25" s="154">
        <v>350</v>
      </c>
      <c r="I25" s="143" t="s">
        <v>468</v>
      </c>
      <c r="J25" s="366"/>
      <c r="K25" s="367"/>
    </row>
    <row r="26" spans="1:11" ht="24">
      <c r="A26" s="153">
        <f t="shared" si="0"/>
        <v>6693.39</v>
      </c>
      <c r="B26" s="154">
        <f t="shared" si="1"/>
        <v>305</v>
      </c>
      <c r="C26" s="155">
        <f t="shared" si="2"/>
        <v>142.56</v>
      </c>
      <c r="D26" s="154">
        <v>6</v>
      </c>
      <c r="E26" s="155">
        <f t="shared" si="3"/>
        <v>888.03</v>
      </c>
      <c r="F26" s="154">
        <v>39</v>
      </c>
      <c r="G26" s="156">
        <f t="shared" si="4"/>
        <v>5662.8</v>
      </c>
      <c r="H26" s="154">
        <v>260</v>
      </c>
      <c r="I26" s="143" t="s">
        <v>467</v>
      </c>
      <c r="J26" s="366"/>
      <c r="K26" s="367"/>
    </row>
    <row r="27" spans="1:11" ht="21">
      <c r="A27" s="157">
        <f t="shared" ref="A27:G27" si="11">SUM(A24:A26)</f>
        <v>35865.72</v>
      </c>
      <c r="B27" s="158">
        <f t="shared" si="11"/>
        <v>1642</v>
      </c>
      <c r="C27" s="157">
        <f t="shared" si="11"/>
        <v>285.12</v>
      </c>
      <c r="D27" s="158">
        <f t="shared" si="11"/>
        <v>12</v>
      </c>
      <c r="E27" s="157">
        <f t="shared" si="11"/>
        <v>1821.6</v>
      </c>
      <c r="F27" s="158">
        <f t="shared" si="11"/>
        <v>80</v>
      </c>
      <c r="G27" s="157">
        <f t="shared" si="11"/>
        <v>33759.000000000007</v>
      </c>
      <c r="H27" s="158">
        <f>SUM(H24:H26)</f>
        <v>1550</v>
      </c>
      <c r="I27" s="361" t="s">
        <v>81</v>
      </c>
      <c r="J27" s="362"/>
      <c r="K27" s="384"/>
    </row>
    <row r="28" spans="1:11" s="10" customFormat="1" ht="24">
      <c r="A28" s="153">
        <f t="shared" si="0"/>
        <v>980.10000000000025</v>
      </c>
      <c r="B28" s="154">
        <f t="shared" si="1"/>
        <v>45</v>
      </c>
      <c r="C28" s="155">
        <f t="shared" si="2"/>
        <v>0</v>
      </c>
      <c r="D28" s="154">
        <v>0</v>
      </c>
      <c r="E28" s="155">
        <f t="shared" si="3"/>
        <v>0</v>
      </c>
      <c r="F28" s="154">
        <v>0</v>
      </c>
      <c r="G28" s="156">
        <f t="shared" si="4"/>
        <v>980.10000000000025</v>
      </c>
      <c r="H28" s="154">
        <v>45</v>
      </c>
      <c r="I28" s="144" t="s">
        <v>108</v>
      </c>
      <c r="J28" s="366" t="s">
        <v>92</v>
      </c>
      <c r="K28" s="367">
        <v>8</v>
      </c>
    </row>
    <row r="29" spans="1:11" s="10" customFormat="1" ht="24">
      <c r="A29" s="153">
        <f t="shared" si="0"/>
        <v>14899.500000000004</v>
      </c>
      <c r="B29" s="154">
        <f t="shared" si="1"/>
        <v>679</v>
      </c>
      <c r="C29" s="155">
        <f t="shared" si="2"/>
        <v>665.28</v>
      </c>
      <c r="D29" s="154">
        <v>28</v>
      </c>
      <c r="E29" s="155">
        <f t="shared" si="3"/>
        <v>1275.1199999999999</v>
      </c>
      <c r="F29" s="154">
        <v>56</v>
      </c>
      <c r="G29" s="156">
        <f t="shared" si="4"/>
        <v>12959.100000000004</v>
      </c>
      <c r="H29" s="154">
        <v>595</v>
      </c>
      <c r="I29" s="144" t="s">
        <v>109</v>
      </c>
      <c r="J29" s="366"/>
      <c r="K29" s="367"/>
    </row>
    <row r="30" spans="1:11" ht="21">
      <c r="A30" s="157">
        <f t="shared" ref="A30:G30" si="12">SUM(A28:A29)</f>
        <v>15879.600000000004</v>
      </c>
      <c r="B30" s="158">
        <f t="shared" si="12"/>
        <v>724</v>
      </c>
      <c r="C30" s="157">
        <f t="shared" si="12"/>
        <v>665.28</v>
      </c>
      <c r="D30" s="158">
        <f t="shared" si="12"/>
        <v>28</v>
      </c>
      <c r="E30" s="157">
        <f t="shared" si="12"/>
        <v>1275.1199999999999</v>
      </c>
      <c r="F30" s="158">
        <f t="shared" si="12"/>
        <v>56</v>
      </c>
      <c r="G30" s="157">
        <f t="shared" si="12"/>
        <v>13939.200000000004</v>
      </c>
      <c r="H30" s="158">
        <f>SUM(H28:H29)</f>
        <v>640</v>
      </c>
      <c r="I30" s="361" t="s">
        <v>71</v>
      </c>
      <c r="J30" s="362"/>
      <c r="K30" s="384"/>
    </row>
    <row r="31" spans="1:11" ht="24">
      <c r="A31" s="153">
        <f t="shared" si="0"/>
        <v>39796.020000000004</v>
      </c>
      <c r="B31" s="154">
        <f t="shared" si="1"/>
        <v>1817</v>
      </c>
      <c r="C31" s="155">
        <f t="shared" si="2"/>
        <v>1116.72</v>
      </c>
      <c r="D31" s="154">
        <v>47</v>
      </c>
      <c r="E31" s="155">
        <f t="shared" si="3"/>
        <v>2960.1</v>
      </c>
      <c r="F31" s="154">
        <v>130</v>
      </c>
      <c r="G31" s="156">
        <f t="shared" si="4"/>
        <v>35719.200000000004</v>
      </c>
      <c r="H31" s="154">
        <v>1640</v>
      </c>
      <c r="I31" s="144" t="s">
        <v>110</v>
      </c>
      <c r="J31" s="366" t="s">
        <v>94</v>
      </c>
      <c r="K31" s="368">
        <v>9</v>
      </c>
    </row>
    <row r="32" spans="1:11" ht="24">
      <c r="A32" s="153">
        <f t="shared" si="0"/>
        <v>27012.15</v>
      </c>
      <c r="B32" s="154">
        <f t="shared" si="1"/>
        <v>1225</v>
      </c>
      <c r="C32" s="155">
        <f t="shared" si="2"/>
        <v>237.6</v>
      </c>
      <c r="D32" s="154">
        <v>10</v>
      </c>
      <c r="E32" s="155">
        <f t="shared" si="3"/>
        <v>7172.5499999999993</v>
      </c>
      <c r="F32" s="154">
        <v>315</v>
      </c>
      <c r="G32" s="156">
        <f t="shared" si="4"/>
        <v>19602</v>
      </c>
      <c r="H32" s="154">
        <v>900</v>
      </c>
      <c r="I32" s="144" t="s">
        <v>111</v>
      </c>
      <c r="J32" s="366"/>
      <c r="K32" s="369"/>
    </row>
    <row r="33" spans="1:11" ht="24">
      <c r="A33" s="153">
        <f t="shared" si="0"/>
        <v>825.65999999999985</v>
      </c>
      <c r="B33" s="154">
        <f t="shared" si="1"/>
        <v>36</v>
      </c>
      <c r="C33" s="155">
        <f t="shared" si="2"/>
        <v>142.56</v>
      </c>
      <c r="D33" s="154">
        <v>6</v>
      </c>
      <c r="E33" s="155">
        <f t="shared" si="3"/>
        <v>683.09999999999991</v>
      </c>
      <c r="F33" s="154">
        <v>30</v>
      </c>
      <c r="G33" s="156">
        <f t="shared" si="4"/>
        <v>0</v>
      </c>
      <c r="H33" s="154">
        <v>0</v>
      </c>
      <c r="I33" s="144" t="s">
        <v>112</v>
      </c>
      <c r="J33" s="366"/>
      <c r="K33" s="370"/>
    </row>
    <row r="34" spans="1:11" ht="21">
      <c r="A34" s="157">
        <f t="shared" ref="A34:G34" si="13">SUM(A31:A33)</f>
        <v>67633.830000000016</v>
      </c>
      <c r="B34" s="158">
        <f t="shared" si="13"/>
        <v>3078</v>
      </c>
      <c r="C34" s="157">
        <f t="shared" si="13"/>
        <v>1496.8799999999999</v>
      </c>
      <c r="D34" s="158">
        <f t="shared" si="13"/>
        <v>63</v>
      </c>
      <c r="E34" s="157">
        <f t="shared" si="13"/>
        <v>10815.75</v>
      </c>
      <c r="F34" s="158">
        <f t="shared" si="13"/>
        <v>475</v>
      </c>
      <c r="G34" s="157">
        <f t="shared" si="13"/>
        <v>55321.200000000004</v>
      </c>
      <c r="H34" s="158">
        <f>SUM(H31:H33)</f>
        <v>2540</v>
      </c>
      <c r="I34" s="361" t="s">
        <v>82</v>
      </c>
      <c r="J34" s="362"/>
      <c r="K34" s="135"/>
    </row>
    <row r="35" spans="1:11" ht="24">
      <c r="A35" s="153">
        <f t="shared" si="0"/>
        <v>118834.65000000002</v>
      </c>
      <c r="B35" s="154">
        <f t="shared" si="1"/>
        <v>5435</v>
      </c>
      <c r="C35" s="155">
        <f t="shared" si="2"/>
        <v>712.8</v>
      </c>
      <c r="D35" s="154">
        <v>30</v>
      </c>
      <c r="E35" s="155">
        <f t="shared" si="3"/>
        <v>9221.85</v>
      </c>
      <c r="F35" s="154">
        <v>405</v>
      </c>
      <c r="G35" s="156">
        <f t="shared" si="4"/>
        <v>108900.00000000003</v>
      </c>
      <c r="H35" s="154">
        <v>5000</v>
      </c>
      <c r="I35" s="144" t="s">
        <v>113</v>
      </c>
      <c r="J35" s="366" t="s">
        <v>7</v>
      </c>
      <c r="K35" s="367">
        <v>10</v>
      </c>
    </row>
    <row r="36" spans="1:11" ht="24">
      <c r="A36" s="153">
        <f t="shared" si="0"/>
        <v>83971.8</v>
      </c>
      <c r="B36" s="154">
        <f t="shared" si="1"/>
        <v>3840</v>
      </c>
      <c r="C36" s="155">
        <f t="shared" si="2"/>
        <v>0</v>
      </c>
      <c r="D36" s="154">
        <v>0</v>
      </c>
      <c r="E36" s="155">
        <f t="shared" si="3"/>
        <v>7741.8</v>
      </c>
      <c r="F36" s="154">
        <v>340</v>
      </c>
      <c r="G36" s="156">
        <f t="shared" si="4"/>
        <v>76230</v>
      </c>
      <c r="H36" s="154">
        <v>3500</v>
      </c>
      <c r="I36" s="144" t="s">
        <v>114</v>
      </c>
      <c r="J36" s="366"/>
      <c r="K36" s="367"/>
    </row>
    <row r="37" spans="1:11" ht="24">
      <c r="A37" s="153">
        <f t="shared" si="0"/>
        <v>50202.9</v>
      </c>
      <c r="B37" s="154">
        <f t="shared" si="1"/>
        <v>2280</v>
      </c>
      <c r="C37" s="155">
        <f t="shared" si="2"/>
        <v>1663.1999999999998</v>
      </c>
      <c r="D37" s="154">
        <v>70</v>
      </c>
      <c r="E37" s="155">
        <f t="shared" si="3"/>
        <v>9335.7000000000007</v>
      </c>
      <c r="F37" s="154">
        <v>410</v>
      </c>
      <c r="G37" s="156">
        <f t="shared" si="4"/>
        <v>39204</v>
      </c>
      <c r="H37" s="154">
        <v>1800</v>
      </c>
      <c r="I37" s="144" t="s">
        <v>115</v>
      </c>
      <c r="J37" s="366"/>
      <c r="K37" s="367"/>
    </row>
    <row r="38" spans="1:11" ht="21">
      <c r="A38" s="157">
        <f t="shared" ref="A38:G38" si="14">SUM(A35:A37)</f>
        <v>253009.35</v>
      </c>
      <c r="B38" s="158">
        <f t="shared" si="14"/>
        <v>11555</v>
      </c>
      <c r="C38" s="157">
        <f t="shared" si="2"/>
        <v>2376</v>
      </c>
      <c r="D38" s="158">
        <f t="shared" si="14"/>
        <v>100</v>
      </c>
      <c r="E38" s="157">
        <f t="shared" si="3"/>
        <v>26299.349999999995</v>
      </c>
      <c r="F38" s="158">
        <f t="shared" si="14"/>
        <v>1155</v>
      </c>
      <c r="G38" s="157">
        <f t="shared" si="14"/>
        <v>224334.00000000003</v>
      </c>
      <c r="H38" s="158">
        <f>SUM(H35:H37)</f>
        <v>10300</v>
      </c>
      <c r="I38" s="361" t="s">
        <v>83</v>
      </c>
      <c r="J38" s="362"/>
      <c r="K38" s="135"/>
    </row>
    <row r="39" spans="1:11" s="10" customFormat="1" ht="24">
      <c r="A39" s="153">
        <f t="shared" si="0"/>
        <v>47955.6</v>
      </c>
      <c r="B39" s="154">
        <f t="shared" si="1"/>
        <v>2192</v>
      </c>
      <c r="C39" s="155">
        <f t="shared" si="2"/>
        <v>570.24</v>
      </c>
      <c r="D39" s="154">
        <v>24</v>
      </c>
      <c r="E39" s="155">
        <f t="shared" si="3"/>
        <v>3825.36</v>
      </c>
      <c r="F39" s="159">
        <v>168</v>
      </c>
      <c r="G39" s="156">
        <f t="shared" si="4"/>
        <v>43560</v>
      </c>
      <c r="H39" s="154">
        <v>2000</v>
      </c>
      <c r="I39" s="144" t="s">
        <v>116</v>
      </c>
      <c r="J39" s="132" t="s">
        <v>8</v>
      </c>
      <c r="K39" s="133">
        <v>11</v>
      </c>
    </row>
    <row r="40" spans="1:11" ht="21">
      <c r="A40" s="157">
        <f t="shared" ref="A40:G40" si="15">SUM(A39)</f>
        <v>47955.6</v>
      </c>
      <c r="B40" s="158">
        <f t="shared" si="15"/>
        <v>2192</v>
      </c>
      <c r="C40" s="157">
        <f t="shared" si="2"/>
        <v>570.24</v>
      </c>
      <c r="D40" s="158">
        <f t="shared" si="15"/>
        <v>24</v>
      </c>
      <c r="E40" s="157">
        <f t="shared" si="3"/>
        <v>3825.36</v>
      </c>
      <c r="F40" s="158">
        <f t="shared" si="15"/>
        <v>168</v>
      </c>
      <c r="G40" s="157">
        <f t="shared" si="15"/>
        <v>43560</v>
      </c>
      <c r="H40" s="158">
        <f>SUM(H39)</f>
        <v>2000</v>
      </c>
      <c r="I40" s="363" t="s">
        <v>72</v>
      </c>
      <c r="J40" s="364"/>
      <c r="K40" s="136"/>
    </row>
    <row r="41" spans="1:11" ht="24">
      <c r="A41" s="153">
        <f t="shared" si="0"/>
        <v>34082.730000000003</v>
      </c>
      <c r="B41" s="154">
        <f t="shared" si="1"/>
        <v>1553</v>
      </c>
      <c r="C41" s="155">
        <f t="shared" si="2"/>
        <v>665.28</v>
      </c>
      <c r="D41" s="154">
        <v>28</v>
      </c>
      <c r="E41" s="155">
        <f t="shared" si="3"/>
        <v>4667.8500000000004</v>
      </c>
      <c r="F41" s="154">
        <v>205</v>
      </c>
      <c r="G41" s="156">
        <f t="shared" si="4"/>
        <v>28749.600000000006</v>
      </c>
      <c r="H41" s="154">
        <v>1320</v>
      </c>
      <c r="I41" s="145" t="s">
        <v>117</v>
      </c>
      <c r="J41" s="132" t="s">
        <v>9</v>
      </c>
      <c r="K41" s="133">
        <v>12</v>
      </c>
    </row>
    <row r="42" spans="1:11" ht="21">
      <c r="A42" s="157">
        <f t="shared" ref="A42:G42" si="16">SUM(A41)</f>
        <v>34082.730000000003</v>
      </c>
      <c r="B42" s="158">
        <f t="shared" si="16"/>
        <v>1553</v>
      </c>
      <c r="C42" s="157">
        <f t="shared" si="16"/>
        <v>665.28</v>
      </c>
      <c r="D42" s="158">
        <f t="shared" si="16"/>
        <v>28</v>
      </c>
      <c r="E42" s="157">
        <f t="shared" si="16"/>
        <v>4667.8500000000004</v>
      </c>
      <c r="F42" s="158">
        <f t="shared" si="16"/>
        <v>205</v>
      </c>
      <c r="G42" s="157">
        <f t="shared" si="16"/>
        <v>28749.600000000006</v>
      </c>
      <c r="H42" s="158">
        <f>SUM(H41)</f>
        <v>1320</v>
      </c>
      <c r="I42" s="363" t="s">
        <v>84</v>
      </c>
      <c r="J42" s="364"/>
      <c r="K42" s="365"/>
    </row>
    <row r="43" spans="1:11" ht="24">
      <c r="A43" s="153">
        <f t="shared" si="0"/>
        <v>33285.780000000006</v>
      </c>
      <c r="B43" s="154">
        <f t="shared" si="1"/>
        <v>1523</v>
      </c>
      <c r="C43" s="155">
        <f t="shared" si="2"/>
        <v>784.08</v>
      </c>
      <c r="D43" s="154">
        <v>33</v>
      </c>
      <c r="E43" s="155">
        <f t="shared" si="3"/>
        <v>1138.5</v>
      </c>
      <c r="F43" s="154">
        <v>50</v>
      </c>
      <c r="G43" s="156">
        <f t="shared" si="4"/>
        <v>31363.200000000008</v>
      </c>
      <c r="H43" s="154">
        <v>1440</v>
      </c>
      <c r="I43" s="146" t="s">
        <v>131</v>
      </c>
      <c r="J43" s="137" t="s">
        <v>16</v>
      </c>
      <c r="K43" s="133">
        <v>13</v>
      </c>
    </row>
    <row r="44" spans="1:11" ht="21">
      <c r="A44" s="157">
        <f t="shared" ref="A44:G44" si="17">SUM(A43)</f>
        <v>33285.780000000006</v>
      </c>
      <c r="B44" s="158">
        <f t="shared" si="17"/>
        <v>1523</v>
      </c>
      <c r="C44" s="157">
        <f t="shared" si="17"/>
        <v>784.08</v>
      </c>
      <c r="D44" s="158">
        <f t="shared" si="17"/>
        <v>33</v>
      </c>
      <c r="E44" s="157">
        <f t="shared" si="17"/>
        <v>1138.5</v>
      </c>
      <c r="F44" s="158">
        <f t="shared" si="17"/>
        <v>50</v>
      </c>
      <c r="G44" s="157">
        <f t="shared" si="17"/>
        <v>31363.200000000008</v>
      </c>
      <c r="H44" s="158">
        <f>SUM(H43)</f>
        <v>1440</v>
      </c>
      <c r="I44" s="363" t="s">
        <v>17</v>
      </c>
      <c r="J44" s="364"/>
      <c r="K44" s="136"/>
    </row>
    <row r="45" spans="1:11" ht="24">
      <c r="A45" s="153">
        <f t="shared" si="0"/>
        <v>7101.2699999999995</v>
      </c>
      <c r="B45" s="154">
        <f t="shared" si="1"/>
        <v>321</v>
      </c>
      <c r="C45" s="155">
        <f t="shared" si="2"/>
        <v>285.12</v>
      </c>
      <c r="D45" s="154">
        <v>12</v>
      </c>
      <c r="E45" s="155">
        <f t="shared" si="3"/>
        <v>1980.9899999999998</v>
      </c>
      <c r="F45" s="159">
        <v>87</v>
      </c>
      <c r="G45" s="156">
        <f t="shared" si="4"/>
        <v>4835.16</v>
      </c>
      <c r="H45" s="154">
        <v>222</v>
      </c>
      <c r="I45" s="144" t="s">
        <v>118</v>
      </c>
      <c r="J45" s="366" t="s">
        <v>10</v>
      </c>
      <c r="K45" s="367">
        <v>14</v>
      </c>
    </row>
    <row r="46" spans="1:11" ht="24">
      <c r="A46" s="153">
        <f t="shared" si="0"/>
        <v>2960.1</v>
      </c>
      <c r="B46" s="154">
        <f t="shared" si="1"/>
        <v>130</v>
      </c>
      <c r="C46" s="155">
        <f t="shared" si="2"/>
        <v>0</v>
      </c>
      <c r="D46" s="154">
        <v>0</v>
      </c>
      <c r="E46" s="155">
        <f t="shared" si="3"/>
        <v>2960.1</v>
      </c>
      <c r="F46" s="159">
        <v>130</v>
      </c>
      <c r="G46" s="156">
        <f t="shared" si="4"/>
        <v>0</v>
      </c>
      <c r="H46" s="154">
        <v>0</v>
      </c>
      <c r="I46" s="144" t="s">
        <v>119</v>
      </c>
      <c r="J46" s="366"/>
      <c r="K46" s="367"/>
    </row>
    <row r="47" spans="1:11" ht="24">
      <c r="A47" s="153">
        <f t="shared" si="0"/>
        <v>33957.000000000007</v>
      </c>
      <c r="B47" s="154">
        <f t="shared" si="1"/>
        <v>1545</v>
      </c>
      <c r="C47" s="155">
        <f t="shared" si="2"/>
        <v>237.6</v>
      </c>
      <c r="D47" s="154">
        <v>10</v>
      </c>
      <c r="E47" s="155">
        <f t="shared" si="3"/>
        <v>6603.2999999999993</v>
      </c>
      <c r="F47" s="159">
        <v>290</v>
      </c>
      <c r="G47" s="156">
        <f t="shared" si="4"/>
        <v>27116.100000000006</v>
      </c>
      <c r="H47" s="154">
        <v>1245</v>
      </c>
      <c r="I47" s="144" t="s">
        <v>120</v>
      </c>
      <c r="J47" s="366"/>
      <c r="K47" s="367"/>
    </row>
    <row r="48" spans="1:11" ht="24">
      <c r="A48" s="153">
        <f t="shared" si="0"/>
        <v>2613.6</v>
      </c>
      <c r="B48" s="154">
        <f t="shared" si="1"/>
        <v>120</v>
      </c>
      <c r="C48" s="155">
        <f t="shared" si="2"/>
        <v>0</v>
      </c>
      <c r="D48" s="154">
        <v>0</v>
      </c>
      <c r="E48" s="155">
        <f t="shared" si="3"/>
        <v>0</v>
      </c>
      <c r="F48" s="159">
        <v>0</v>
      </c>
      <c r="G48" s="156">
        <f t="shared" si="4"/>
        <v>2613.6</v>
      </c>
      <c r="H48" s="154">
        <v>120</v>
      </c>
      <c r="I48" s="144" t="s">
        <v>121</v>
      </c>
      <c r="J48" s="366"/>
      <c r="K48" s="367"/>
    </row>
    <row r="49" spans="1:11" ht="21">
      <c r="A49" s="157">
        <f t="shared" ref="A49:G49" si="18">SUM(A45:A48)</f>
        <v>46631.970000000008</v>
      </c>
      <c r="B49" s="158">
        <f t="shared" si="18"/>
        <v>2116</v>
      </c>
      <c r="C49" s="157">
        <f t="shared" si="18"/>
        <v>522.72</v>
      </c>
      <c r="D49" s="158">
        <f t="shared" si="18"/>
        <v>22</v>
      </c>
      <c r="E49" s="157">
        <f t="shared" si="18"/>
        <v>11544.39</v>
      </c>
      <c r="F49" s="158">
        <f t="shared" si="18"/>
        <v>507</v>
      </c>
      <c r="G49" s="157">
        <f t="shared" si="18"/>
        <v>34564.860000000008</v>
      </c>
      <c r="H49" s="158">
        <f>SUM(H45:H48)</f>
        <v>1587</v>
      </c>
      <c r="I49" s="363" t="s">
        <v>11</v>
      </c>
      <c r="J49" s="364"/>
      <c r="K49" s="365"/>
    </row>
    <row r="50" spans="1:11" ht="24">
      <c r="A50" s="153">
        <f t="shared" si="0"/>
        <v>35046.000000000007</v>
      </c>
      <c r="B50" s="154">
        <f t="shared" si="1"/>
        <v>1595</v>
      </c>
      <c r="C50" s="155">
        <f t="shared" si="2"/>
        <v>356.4</v>
      </c>
      <c r="D50" s="154">
        <v>15</v>
      </c>
      <c r="E50" s="155">
        <f t="shared" si="3"/>
        <v>6375.6</v>
      </c>
      <c r="F50" s="154">
        <v>280</v>
      </c>
      <c r="G50" s="156">
        <f t="shared" si="4"/>
        <v>28314.000000000007</v>
      </c>
      <c r="H50" s="154">
        <v>1300</v>
      </c>
      <c r="I50" s="144" t="s">
        <v>122</v>
      </c>
      <c r="J50" s="132" t="s">
        <v>95</v>
      </c>
      <c r="K50" s="368">
        <v>15</v>
      </c>
    </row>
    <row r="51" spans="1:11" ht="24">
      <c r="A51" s="153">
        <f t="shared" si="0"/>
        <v>3484.8000000000011</v>
      </c>
      <c r="B51" s="154">
        <f t="shared" si="1"/>
        <v>160</v>
      </c>
      <c r="C51" s="155">
        <f t="shared" si="2"/>
        <v>0</v>
      </c>
      <c r="D51" s="154">
        <v>0</v>
      </c>
      <c r="E51" s="155">
        <f t="shared" si="3"/>
        <v>0</v>
      </c>
      <c r="F51" s="154">
        <v>0</v>
      </c>
      <c r="G51" s="156">
        <f t="shared" si="4"/>
        <v>3484.8000000000011</v>
      </c>
      <c r="H51" s="154">
        <v>160</v>
      </c>
      <c r="I51" s="144" t="s">
        <v>123</v>
      </c>
      <c r="J51" s="132"/>
      <c r="K51" s="370"/>
    </row>
    <row r="52" spans="1:11" ht="21">
      <c r="A52" s="157">
        <f t="shared" ref="A52:G52" si="19">SUM(A50:A51)</f>
        <v>38530.80000000001</v>
      </c>
      <c r="B52" s="158">
        <f t="shared" si="19"/>
        <v>1755</v>
      </c>
      <c r="C52" s="157">
        <f t="shared" si="19"/>
        <v>356.4</v>
      </c>
      <c r="D52" s="158">
        <f t="shared" si="19"/>
        <v>15</v>
      </c>
      <c r="E52" s="157">
        <f t="shared" si="19"/>
        <v>6375.6</v>
      </c>
      <c r="F52" s="158">
        <f t="shared" si="19"/>
        <v>280</v>
      </c>
      <c r="G52" s="157">
        <f t="shared" si="19"/>
        <v>31798.80000000001</v>
      </c>
      <c r="H52" s="158">
        <f>SUM(H50:H51)</f>
        <v>1460</v>
      </c>
      <c r="I52" s="363" t="s">
        <v>85</v>
      </c>
      <c r="J52" s="364"/>
      <c r="K52" s="365"/>
    </row>
    <row r="53" spans="1:11" ht="24">
      <c r="A53" s="153">
        <f t="shared" si="0"/>
        <v>20582.099999999999</v>
      </c>
      <c r="B53" s="154">
        <f t="shared" si="1"/>
        <v>945</v>
      </c>
      <c r="C53" s="155">
        <f t="shared" si="2"/>
        <v>0</v>
      </c>
      <c r="D53" s="154">
        <v>0</v>
      </c>
      <c r="E53" s="155">
        <f t="shared" si="3"/>
        <v>0</v>
      </c>
      <c r="F53" s="154">
        <v>0</v>
      </c>
      <c r="G53" s="156">
        <f t="shared" si="4"/>
        <v>20582.099999999999</v>
      </c>
      <c r="H53" s="154">
        <v>945</v>
      </c>
      <c r="I53" s="146" t="s">
        <v>469</v>
      </c>
      <c r="J53" s="371" t="s">
        <v>21</v>
      </c>
      <c r="K53" s="367">
        <v>16</v>
      </c>
    </row>
    <row r="54" spans="1:11" ht="24">
      <c r="A54" s="153">
        <f t="shared" si="0"/>
        <v>37738.800000000003</v>
      </c>
      <c r="B54" s="154">
        <f t="shared" si="1"/>
        <v>1727.5</v>
      </c>
      <c r="C54" s="155">
        <f t="shared" si="2"/>
        <v>178.2</v>
      </c>
      <c r="D54" s="154">
        <v>7.5</v>
      </c>
      <c r="E54" s="155">
        <f t="shared" si="3"/>
        <v>2277</v>
      </c>
      <c r="F54" s="154">
        <v>100</v>
      </c>
      <c r="G54" s="156">
        <f t="shared" si="4"/>
        <v>35283.600000000006</v>
      </c>
      <c r="H54" s="154">
        <v>1620</v>
      </c>
      <c r="I54" s="146" t="s">
        <v>470</v>
      </c>
      <c r="J54" s="371"/>
      <c r="K54" s="367"/>
    </row>
    <row r="55" spans="1:11" ht="21">
      <c r="A55" s="157">
        <f t="shared" ref="A55:G55" si="20">SUM(A53:A54)</f>
        <v>58320.9</v>
      </c>
      <c r="B55" s="158">
        <f t="shared" si="20"/>
        <v>2672.5</v>
      </c>
      <c r="C55" s="157">
        <f t="shared" si="20"/>
        <v>178.2</v>
      </c>
      <c r="D55" s="158">
        <f t="shared" si="20"/>
        <v>7.5</v>
      </c>
      <c r="E55" s="157">
        <f t="shared" si="20"/>
        <v>2277</v>
      </c>
      <c r="F55" s="158">
        <f t="shared" si="20"/>
        <v>100</v>
      </c>
      <c r="G55" s="157">
        <f t="shared" si="20"/>
        <v>55865.700000000004</v>
      </c>
      <c r="H55" s="158">
        <f>SUM(H53:H54)</f>
        <v>2565</v>
      </c>
      <c r="I55" s="363" t="s">
        <v>73</v>
      </c>
      <c r="J55" s="364"/>
      <c r="K55" s="365"/>
    </row>
    <row r="56" spans="1:11" ht="24">
      <c r="A56" s="153">
        <f t="shared" si="0"/>
        <v>31746.33</v>
      </c>
      <c r="B56" s="154">
        <f t="shared" si="1"/>
        <v>1441</v>
      </c>
      <c r="C56" s="155">
        <f t="shared" si="2"/>
        <v>807.84</v>
      </c>
      <c r="D56" s="154">
        <v>34</v>
      </c>
      <c r="E56" s="155">
        <f t="shared" si="3"/>
        <v>6762.6900000000005</v>
      </c>
      <c r="F56" s="154">
        <v>297</v>
      </c>
      <c r="G56" s="156">
        <f t="shared" si="4"/>
        <v>24175.800000000003</v>
      </c>
      <c r="H56" s="154">
        <v>1110</v>
      </c>
      <c r="I56" s="144" t="s">
        <v>471</v>
      </c>
      <c r="J56" s="132" t="s">
        <v>124</v>
      </c>
      <c r="K56" s="133">
        <v>17</v>
      </c>
    </row>
    <row r="57" spans="1:11" ht="21">
      <c r="A57" s="157">
        <f t="shared" ref="A57:G57" si="21">SUM(A56)</f>
        <v>31746.33</v>
      </c>
      <c r="B57" s="158">
        <f t="shared" si="21"/>
        <v>1441</v>
      </c>
      <c r="C57" s="157">
        <f t="shared" si="21"/>
        <v>807.84</v>
      </c>
      <c r="D57" s="158">
        <f t="shared" si="21"/>
        <v>34</v>
      </c>
      <c r="E57" s="157">
        <f t="shared" si="21"/>
        <v>6762.6900000000005</v>
      </c>
      <c r="F57" s="158">
        <f t="shared" si="21"/>
        <v>297</v>
      </c>
      <c r="G57" s="157">
        <f t="shared" si="21"/>
        <v>24175.800000000003</v>
      </c>
      <c r="H57" s="158">
        <f>SUM(H56)</f>
        <v>1110</v>
      </c>
      <c r="I57" s="363" t="s">
        <v>86</v>
      </c>
      <c r="J57" s="364"/>
      <c r="K57" s="365"/>
    </row>
    <row r="58" spans="1:11" ht="24">
      <c r="A58" s="153">
        <f t="shared" si="0"/>
        <v>10076.220000000001</v>
      </c>
      <c r="B58" s="154">
        <f t="shared" si="1"/>
        <v>457.5</v>
      </c>
      <c r="C58" s="155">
        <f t="shared" si="2"/>
        <v>130.68</v>
      </c>
      <c r="D58" s="154">
        <v>5.5</v>
      </c>
      <c r="E58" s="155">
        <f t="shared" si="3"/>
        <v>2322.54</v>
      </c>
      <c r="F58" s="154">
        <v>102</v>
      </c>
      <c r="G58" s="156">
        <f t="shared" si="4"/>
        <v>7623.0000000000018</v>
      </c>
      <c r="H58" s="154">
        <v>350</v>
      </c>
      <c r="I58" s="146" t="s">
        <v>472</v>
      </c>
      <c r="J58" s="137" t="s">
        <v>50</v>
      </c>
      <c r="K58" s="133">
        <v>18</v>
      </c>
    </row>
    <row r="59" spans="1:11" ht="21">
      <c r="A59" s="157">
        <f t="shared" ref="A59:G59" si="22">SUM(A58)</f>
        <v>10076.220000000001</v>
      </c>
      <c r="B59" s="158">
        <f t="shared" si="22"/>
        <v>457.5</v>
      </c>
      <c r="C59" s="157">
        <f t="shared" si="22"/>
        <v>130.68</v>
      </c>
      <c r="D59" s="158">
        <f t="shared" si="22"/>
        <v>5.5</v>
      </c>
      <c r="E59" s="157">
        <f t="shared" si="22"/>
        <v>2322.54</v>
      </c>
      <c r="F59" s="158">
        <f t="shared" si="22"/>
        <v>102</v>
      </c>
      <c r="G59" s="157">
        <f t="shared" si="22"/>
        <v>7623.0000000000018</v>
      </c>
      <c r="H59" s="158">
        <f>SUM(H58)</f>
        <v>350</v>
      </c>
      <c r="I59" s="363" t="s">
        <v>292</v>
      </c>
      <c r="J59" s="364"/>
      <c r="K59" s="136"/>
    </row>
    <row r="60" spans="1:11" ht="24">
      <c r="A60" s="153">
        <f t="shared" si="0"/>
        <v>13241.25</v>
      </c>
      <c r="B60" s="154">
        <f t="shared" si="1"/>
        <v>604</v>
      </c>
      <c r="C60" s="155">
        <f t="shared" si="2"/>
        <v>0</v>
      </c>
      <c r="D60" s="154">
        <v>0</v>
      </c>
      <c r="E60" s="155">
        <f t="shared" si="3"/>
        <v>1980.9899999999998</v>
      </c>
      <c r="F60" s="154">
        <v>87</v>
      </c>
      <c r="G60" s="156">
        <f t="shared" si="4"/>
        <v>11260.26</v>
      </c>
      <c r="H60" s="154">
        <v>517</v>
      </c>
      <c r="I60" s="144" t="s">
        <v>125</v>
      </c>
      <c r="J60" s="366" t="s">
        <v>12</v>
      </c>
      <c r="K60" s="367">
        <v>19</v>
      </c>
    </row>
    <row r="61" spans="1:11" ht="24">
      <c r="A61" s="153">
        <f t="shared" si="0"/>
        <v>20519.730000000003</v>
      </c>
      <c r="B61" s="154">
        <f t="shared" si="1"/>
        <v>932</v>
      </c>
      <c r="C61" s="155">
        <f t="shared" si="2"/>
        <v>0</v>
      </c>
      <c r="D61" s="154">
        <v>0</v>
      </c>
      <c r="E61" s="155">
        <f t="shared" si="3"/>
        <v>5077.7099999999991</v>
      </c>
      <c r="F61" s="154">
        <v>223</v>
      </c>
      <c r="G61" s="156">
        <f t="shared" si="4"/>
        <v>15442.020000000004</v>
      </c>
      <c r="H61" s="154">
        <v>709</v>
      </c>
      <c r="I61" s="144" t="s">
        <v>126</v>
      </c>
      <c r="J61" s="366"/>
      <c r="K61" s="367"/>
    </row>
    <row r="62" spans="1:11" ht="24">
      <c r="A62" s="153">
        <f t="shared" si="0"/>
        <v>42851.160000000011</v>
      </c>
      <c r="B62" s="154">
        <f t="shared" si="1"/>
        <v>1954</v>
      </c>
      <c r="C62" s="155">
        <f t="shared" si="2"/>
        <v>784.08</v>
      </c>
      <c r="D62" s="154">
        <v>33</v>
      </c>
      <c r="E62" s="155">
        <f t="shared" si="3"/>
        <v>5237.1000000000004</v>
      </c>
      <c r="F62" s="154">
        <v>230</v>
      </c>
      <c r="G62" s="156">
        <f t="shared" si="4"/>
        <v>36829.98000000001</v>
      </c>
      <c r="H62" s="154">
        <v>1691</v>
      </c>
      <c r="I62" s="144" t="s">
        <v>473</v>
      </c>
      <c r="J62" s="366"/>
      <c r="K62" s="367"/>
    </row>
    <row r="63" spans="1:11" ht="24">
      <c r="A63" s="153">
        <f t="shared" si="0"/>
        <v>2410.6500000000005</v>
      </c>
      <c r="B63" s="154">
        <f t="shared" si="1"/>
        <v>109</v>
      </c>
      <c r="C63" s="155">
        <f t="shared" si="2"/>
        <v>71.28</v>
      </c>
      <c r="D63" s="154">
        <v>3</v>
      </c>
      <c r="E63" s="155">
        <f t="shared" si="3"/>
        <v>705.86999999999989</v>
      </c>
      <c r="F63" s="154">
        <v>31</v>
      </c>
      <c r="G63" s="156">
        <f t="shared" si="4"/>
        <v>1633.5000000000005</v>
      </c>
      <c r="H63" s="154">
        <v>75</v>
      </c>
      <c r="I63" s="144" t="s">
        <v>474</v>
      </c>
      <c r="J63" s="366"/>
      <c r="K63" s="367"/>
    </row>
    <row r="64" spans="1:11" ht="24">
      <c r="A64" s="153">
        <f t="shared" si="0"/>
        <v>27363.600000000002</v>
      </c>
      <c r="B64" s="154">
        <f t="shared" si="1"/>
        <v>1246</v>
      </c>
      <c r="C64" s="155">
        <f t="shared" si="2"/>
        <v>0</v>
      </c>
      <c r="D64" s="154">
        <v>0</v>
      </c>
      <c r="E64" s="155">
        <f t="shared" si="3"/>
        <v>5191.5600000000004</v>
      </c>
      <c r="F64" s="154">
        <v>228</v>
      </c>
      <c r="G64" s="156">
        <f t="shared" si="4"/>
        <v>22172.04</v>
      </c>
      <c r="H64" s="154">
        <v>1018</v>
      </c>
      <c r="I64" s="144" t="s">
        <v>127</v>
      </c>
      <c r="J64" s="366"/>
      <c r="K64" s="367"/>
    </row>
    <row r="65" spans="1:11" ht="24">
      <c r="A65" s="153">
        <f t="shared" si="0"/>
        <v>341.54999999999995</v>
      </c>
      <c r="B65" s="154">
        <f t="shared" si="1"/>
        <v>15</v>
      </c>
      <c r="C65" s="155">
        <f t="shared" si="2"/>
        <v>0</v>
      </c>
      <c r="D65" s="154">
        <v>0</v>
      </c>
      <c r="E65" s="155">
        <f t="shared" si="3"/>
        <v>341.54999999999995</v>
      </c>
      <c r="F65" s="154">
        <v>15</v>
      </c>
      <c r="G65" s="156">
        <f t="shared" si="4"/>
        <v>0</v>
      </c>
      <c r="H65" s="154">
        <v>0</v>
      </c>
      <c r="I65" s="144" t="s">
        <v>479</v>
      </c>
      <c r="J65" s="366"/>
      <c r="K65" s="367"/>
    </row>
    <row r="66" spans="1:11" ht="21">
      <c r="A66" s="157">
        <f t="shared" ref="A66:G66" si="23">SUM(A60:A65)</f>
        <v>106727.94000000002</v>
      </c>
      <c r="B66" s="158">
        <f t="shared" si="23"/>
        <v>4860</v>
      </c>
      <c r="C66" s="157">
        <f t="shared" si="23"/>
        <v>855.36</v>
      </c>
      <c r="D66" s="158">
        <f t="shared" si="23"/>
        <v>36</v>
      </c>
      <c r="E66" s="157">
        <f t="shared" si="23"/>
        <v>18534.78</v>
      </c>
      <c r="F66" s="158">
        <f t="shared" si="23"/>
        <v>814</v>
      </c>
      <c r="G66" s="157">
        <f t="shared" si="23"/>
        <v>87337.800000000017</v>
      </c>
      <c r="H66" s="158">
        <f>SUM(H60:H65)</f>
        <v>4010</v>
      </c>
      <c r="I66" s="363" t="s">
        <v>87</v>
      </c>
      <c r="J66" s="364"/>
      <c r="K66" s="365"/>
    </row>
    <row r="67" spans="1:11" ht="24">
      <c r="A67" s="153">
        <f t="shared" si="0"/>
        <v>27583.38</v>
      </c>
      <c r="B67" s="154">
        <f t="shared" si="1"/>
        <v>1258</v>
      </c>
      <c r="C67" s="155">
        <f t="shared" si="2"/>
        <v>1140.48</v>
      </c>
      <c r="D67" s="154">
        <v>48</v>
      </c>
      <c r="E67" s="155">
        <f t="shared" si="3"/>
        <v>2049.3000000000002</v>
      </c>
      <c r="F67" s="159">
        <v>90</v>
      </c>
      <c r="G67" s="156">
        <f t="shared" si="4"/>
        <v>24393.600000000002</v>
      </c>
      <c r="H67" s="154">
        <v>1120</v>
      </c>
      <c r="I67" s="144" t="s">
        <v>128</v>
      </c>
      <c r="J67" s="366" t="s">
        <v>13</v>
      </c>
      <c r="K67" s="368">
        <v>20</v>
      </c>
    </row>
    <row r="68" spans="1:11" ht="24">
      <c r="A68" s="153">
        <f t="shared" si="0"/>
        <v>28675.350000000002</v>
      </c>
      <c r="B68" s="154">
        <f t="shared" si="1"/>
        <v>1299</v>
      </c>
      <c r="C68" s="155">
        <f t="shared" si="2"/>
        <v>807.84</v>
      </c>
      <c r="D68" s="154">
        <v>34</v>
      </c>
      <c r="E68" s="155">
        <f t="shared" si="3"/>
        <v>7263.63</v>
      </c>
      <c r="F68" s="159">
        <v>319</v>
      </c>
      <c r="G68" s="156">
        <f t="shared" si="4"/>
        <v>20603.88</v>
      </c>
      <c r="H68" s="154">
        <v>946</v>
      </c>
      <c r="I68" s="144" t="s">
        <v>129</v>
      </c>
      <c r="J68" s="366"/>
      <c r="K68" s="369"/>
    </row>
    <row r="69" spans="1:11" ht="24">
      <c r="A69" s="153">
        <f t="shared" si="0"/>
        <v>22046.31</v>
      </c>
      <c r="B69" s="154">
        <f t="shared" si="1"/>
        <v>990</v>
      </c>
      <c r="C69" s="155">
        <f t="shared" si="2"/>
        <v>1021.6800000000001</v>
      </c>
      <c r="D69" s="154">
        <v>43</v>
      </c>
      <c r="E69" s="155">
        <f t="shared" si="3"/>
        <v>9176.31</v>
      </c>
      <c r="F69" s="159">
        <v>403</v>
      </c>
      <c r="G69" s="156">
        <f t="shared" si="4"/>
        <v>11848.320000000002</v>
      </c>
      <c r="H69" s="154">
        <v>544</v>
      </c>
      <c r="I69" s="144" t="s">
        <v>461</v>
      </c>
      <c r="J69" s="366"/>
      <c r="K69" s="370"/>
    </row>
    <row r="70" spans="1:11" ht="21">
      <c r="A70" s="157">
        <f t="shared" ref="A70:G70" si="24">SUM(A67:A69)</f>
        <v>78305.040000000008</v>
      </c>
      <c r="B70" s="158">
        <f t="shared" si="24"/>
        <v>3547</v>
      </c>
      <c r="C70" s="157">
        <f t="shared" si="24"/>
        <v>2970</v>
      </c>
      <c r="D70" s="158">
        <f t="shared" si="24"/>
        <v>125</v>
      </c>
      <c r="E70" s="157">
        <f t="shared" si="24"/>
        <v>18489.239999999998</v>
      </c>
      <c r="F70" s="158">
        <f t="shared" si="24"/>
        <v>812</v>
      </c>
      <c r="G70" s="157">
        <f t="shared" si="24"/>
        <v>56845.8</v>
      </c>
      <c r="H70" s="158">
        <f>SUM(H67:H69)</f>
        <v>2610</v>
      </c>
      <c r="I70" s="363" t="s">
        <v>14</v>
      </c>
      <c r="J70" s="364"/>
      <c r="K70" s="365"/>
    </row>
    <row r="71" spans="1:11" ht="24">
      <c r="A71" s="153">
        <f t="shared" ref="A71:A83" si="25">C71+E71+G71</f>
        <v>21365.190000000006</v>
      </c>
      <c r="B71" s="154">
        <f t="shared" ref="B71:B83" si="26">H71+F71+D71</f>
        <v>964</v>
      </c>
      <c r="C71" s="155">
        <f t="shared" ref="C71:C83" si="27">D71*1.1*1.2*18000/1000</f>
        <v>570.24</v>
      </c>
      <c r="D71" s="154">
        <v>24</v>
      </c>
      <c r="E71" s="155">
        <f t="shared" ref="E71:E83" si="28">F71*1.1*1.15*18000/1000</f>
        <v>7400.2500000000009</v>
      </c>
      <c r="F71" s="154">
        <v>325</v>
      </c>
      <c r="G71" s="156">
        <f t="shared" ref="G71:G83" si="29">H71*18000*1.1*1.1/1000</f>
        <v>13394.700000000004</v>
      </c>
      <c r="H71" s="154">
        <v>615</v>
      </c>
      <c r="I71" s="144" t="s">
        <v>130</v>
      </c>
      <c r="J71" s="132" t="s">
        <v>15</v>
      </c>
      <c r="K71" s="367">
        <v>21</v>
      </c>
    </row>
    <row r="72" spans="1:11" ht="24">
      <c r="A72" s="153">
        <f t="shared" si="25"/>
        <v>25712.280000000002</v>
      </c>
      <c r="B72" s="154">
        <f t="shared" si="26"/>
        <v>1162</v>
      </c>
      <c r="C72" s="155">
        <f t="shared" si="27"/>
        <v>498.96000000000004</v>
      </c>
      <c r="D72" s="154">
        <v>21</v>
      </c>
      <c r="E72" s="155">
        <f t="shared" si="28"/>
        <v>8333.82</v>
      </c>
      <c r="F72" s="154">
        <v>366</v>
      </c>
      <c r="G72" s="156">
        <f t="shared" si="29"/>
        <v>16879.500000000004</v>
      </c>
      <c r="H72" s="154">
        <v>775</v>
      </c>
      <c r="I72" s="144" t="s">
        <v>480</v>
      </c>
      <c r="J72" s="132"/>
      <c r="K72" s="367"/>
    </row>
    <row r="73" spans="1:11" ht="21">
      <c r="A73" s="157">
        <f t="shared" ref="A73:G73" si="30">SUM(A71:A72)</f>
        <v>47077.470000000008</v>
      </c>
      <c r="B73" s="158">
        <f t="shared" si="30"/>
        <v>2126</v>
      </c>
      <c r="C73" s="157">
        <f t="shared" si="30"/>
        <v>1069.2</v>
      </c>
      <c r="D73" s="158">
        <f t="shared" si="30"/>
        <v>45</v>
      </c>
      <c r="E73" s="157">
        <f t="shared" si="30"/>
        <v>15734.07</v>
      </c>
      <c r="F73" s="158">
        <f t="shared" si="30"/>
        <v>691</v>
      </c>
      <c r="G73" s="157">
        <f t="shared" si="30"/>
        <v>30274.200000000008</v>
      </c>
      <c r="H73" s="158">
        <f>SUM(H71:H72)</f>
        <v>1390</v>
      </c>
      <c r="I73" s="363" t="s">
        <v>74</v>
      </c>
      <c r="J73" s="364"/>
      <c r="K73" s="365"/>
    </row>
    <row r="74" spans="1:11" ht="24">
      <c r="A74" s="153">
        <f t="shared" si="25"/>
        <v>17053.740000000005</v>
      </c>
      <c r="B74" s="154">
        <f t="shared" si="26"/>
        <v>778</v>
      </c>
      <c r="C74" s="155">
        <f t="shared" si="27"/>
        <v>0</v>
      </c>
      <c r="D74" s="154">
        <v>0</v>
      </c>
      <c r="E74" s="155">
        <f t="shared" si="28"/>
        <v>2504.6999999999998</v>
      </c>
      <c r="F74" s="154">
        <v>110</v>
      </c>
      <c r="G74" s="156">
        <f t="shared" si="29"/>
        <v>14549.040000000005</v>
      </c>
      <c r="H74" s="154">
        <v>668</v>
      </c>
      <c r="I74" s="146" t="s">
        <v>132</v>
      </c>
      <c r="J74" s="137" t="s">
        <v>18</v>
      </c>
      <c r="K74" s="133">
        <v>22</v>
      </c>
    </row>
    <row r="75" spans="1:11" ht="21">
      <c r="A75" s="157">
        <f t="shared" ref="A75:G75" si="31">SUM(A74)</f>
        <v>17053.740000000005</v>
      </c>
      <c r="B75" s="158">
        <f t="shared" si="31"/>
        <v>778</v>
      </c>
      <c r="C75" s="157">
        <f t="shared" si="31"/>
        <v>0</v>
      </c>
      <c r="D75" s="158">
        <f t="shared" si="31"/>
        <v>0</v>
      </c>
      <c r="E75" s="157">
        <f t="shared" si="31"/>
        <v>2504.6999999999998</v>
      </c>
      <c r="F75" s="158">
        <f t="shared" si="31"/>
        <v>110</v>
      </c>
      <c r="G75" s="157">
        <f t="shared" si="31"/>
        <v>14549.040000000005</v>
      </c>
      <c r="H75" s="158">
        <f>SUM(H74)</f>
        <v>668</v>
      </c>
      <c r="I75" s="363" t="s">
        <v>89</v>
      </c>
      <c r="J75" s="364"/>
      <c r="K75" s="365"/>
    </row>
    <row r="76" spans="1:11" ht="24">
      <c r="A76" s="153">
        <f t="shared" si="25"/>
        <v>37971.450000000004</v>
      </c>
      <c r="B76" s="154">
        <f t="shared" si="26"/>
        <v>1725</v>
      </c>
      <c r="C76" s="155">
        <f t="shared" si="27"/>
        <v>0</v>
      </c>
      <c r="D76" s="154">
        <v>0</v>
      </c>
      <c r="E76" s="155">
        <f t="shared" si="28"/>
        <v>9221.85</v>
      </c>
      <c r="F76" s="154">
        <v>405</v>
      </c>
      <c r="G76" s="156">
        <f t="shared" si="29"/>
        <v>28749.600000000006</v>
      </c>
      <c r="H76" s="154">
        <v>1320</v>
      </c>
      <c r="I76" s="146" t="s">
        <v>476</v>
      </c>
      <c r="J76" s="371" t="s">
        <v>19</v>
      </c>
      <c r="K76" s="367">
        <v>23</v>
      </c>
    </row>
    <row r="77" spans="1:11" ht="24">
      <c r="A77" s="153">
        <f t="shared" si="25"/>
        <v>97520.94</v>
      </c>
      <c r="B77" s="154">
        <f t="shared" si="26"/>
        <v>4439</v>
      </c>
      <c r="C77" s="155">
        <f t="shared" si="27"/>
        <v>2589.84</v>
      </c>
      <c r="D77" s="154">
        <v>109</v>
      </c>
      <c r="E77" s="155">
        <f t="shared" si="28"/>
        <v>14345.099999999999</v>
      </c>
      <c r="F77" s="154">
        <v>630</v>
      </c>
      <c r="G77" s="156">
        <f t="shared" si="29"/>
        <v>80586</v>
      </c>
      <c r="H77" s="154">
        <v>3700</v>
      </c>
      <c r="I77" s="146" t="s">
        <v>474</v>
      </c>
      <c r="J77" s="371"/>
      <c r="K77" s="367"/>
    </row>
    <row r="78" spans="1:11" ht="21">
      <c r="A78" s="157">
        <f t="shared" ref="A78:G78" si="32">SUM(A76:A77)</f>
        <v>135492.39000000001</v>
      </c>
      <c r="B78" s="158">
        <f t="shared" si="32"/>
        <v>6164</v>
      </c>
      <c r="C78" s="157">
        <f t="shared" si="32"/>
        <v>2589.84</v>
      </c>
      <c r="D78" s="158">
        <f t="shared" si="32"/>
        <v>109</v>
      </c>
      <c r="E78" s="157">
        <f t="shared" si="32"/>
        <v>23566.949999999997</v>
      </c>
      <c r="F78" s="158">
        <f t="shared" si="32"/>
        <v>1035</v>
      </c>
      <c r="G78" s="157">
        <f t="shared" si="32"/>
        <v>109335.6</v>
      </c>
      <c r="H78" s="158">
        <f>SUM(H76:H77)</f>
        <v>5020</v>
      </c>
      <c r="I78" s="363" t="s">
        <v>133</v>
      </c>
      <c r="J78" s="364"/>
      <c r="K78" s="365"/>
    </row>
    <row r="79" spans="1:11" ht="24">
      <c r="A79" s="153">
        <f t="shared" si="25"/>
        <v>12792.78</v>
      </c>
      <c r="B79" s="154">
        <f t="shared" si="26"/>
        <v>583</v>
      </c>
      <c r="C79" s="155">
        <f t="shared" si="27"/>
        <v>308.88</v>
      </c>
      <c r="D79" s="154">
        <v>13</v>
      </c>
      <c r="E79" s="155">
        <f t="shared" si="28"/>
        <v>1593.9</v>
      </c>
      <c r="F79" s="154">
        <v>70</v>
      </c>
      <c r="G79" s="156">
        <f t="shared" si="29"/>
        <v>10890</v>
      </c>
      <c r="H79" s="154">
        <v>500</v>
      </c>
      <c r="I79" s="146" t="s">
        <v>475</v>
      </c>
      <c r="J79" s="137" t="s">
        <v>20</v>
      </c>
      <c r="K79" s="133">
        <v>24</v>
      </c>
    </row>
    <row r="80" spans="1:11" ht="24.75" customHeight="1">
      <c r="A80" s="157">
        <f t="shared" ref="A80:G80" si="33">SUM(A79)</f>
        <v>12792.78</v>
      </c>
      <c r="B80" s="158">
        <f t="shared" si="33"/>
        <v>583</v>
      </c>
      <c r="C80" s="157">
        <f t="shared" si="33"/>
        <v>308.88</v>
      </c>
      <c r="D80" s="158">
        <f t="shared" si="33"/>
        <v>13</v>
      </c>
      <c r="E80" s="157">
        <f t="shared" si="33"/>
        <v>1593.9</v>
      </c>
      <c r="F80" s="158">
        <f t="shared" si="33"/>
        <v>70</v>
      </c>
      <c r="G80" s="157">
        <f t="shared" si="33"/>
        <v>10890</v>
      </c>
      <c r="H80" s="158">
        <f>SUM(H79)</f>
        <v>500</v>
      </c>
      <c r="I80" s="147" t="s">
        <v>75</v>
      </c>
      <c r="J80" s="138"/>
      <c r="K80" s="139"/>
    </row>
    <row r="81" spans="1:11" ht="24">
      <c r="A81" s="153">
        <f t="shared" si="25"/>
        <v>5325.2100000000009</v>
      </c>
      <c r="B81" s="154">
        <f t="shared" si="26"/>
        <v>243</v>
      </c>
      <c r="C81" s="155">
        <f t="shared" si="27"/>
        <v>0</v>
      </c>
      <c r="D81" s="154">
        <v>0</v>
      </c>
      <c r="E81" s="155">
        <f t="shared" si="28"/>
        <v>751.41000000000008</v>
      </c>
      <c r="F81" s="154">
        <v>33</v>
      </c>
      <c r="G81" s="156">
        <f t="shared" si="29"/>
        <v>4573.8000000000011</v>
      </c>
      <c r="H81" s="154">
        <v>210</v>
      </c>
      <c r="I81" s="146" t="s">
        <v>477</v>
      </c>
      <c r="J81" s="140" t="s">
        <v>26</v>
      </c>
      <c r="K81" s="141">
        <v>25</v>
      </c>
    </row>
    <row r="82" spans="1:11" ht="21">
      <c r="A82" s="157">
        <f t="shared" ref="A82:G82" si="34">SUM(A81)</f>
        <v>5325.2100000000009</v>
      </c>
      <c r="B82" s="158">
        <f t="shared" si="34"/>
        <v>243</v>
      </c>
      <c r="C82" s="157">
        <f t="shared" si="34"/>
        <v>0</v>
      </c>
      <c r="D82" s="158">
        <f t="shared" si="34"/>
        <v>0</v>
      </c>
      <c r="E82" s="157">
        <f t="shared" si="34"/>
        <v>751.41000000000008</v>
      </c>
      <c r="F82" s="158">
        <f t="shared" si="34"/>
        <v>33</v>
      </c>
      <c r="G82" s="157">
        <f t="shared" si="34"/>
        <v>4573.8000000000011</v>
      </c>
      <c r="H82" s="158">
        <f>SUM(H81)</f>
        <v>210</v>
      </c>
      <c r="I82" s="363" t="s">
        <v>353</v>
      </c>
      <c r="J82" s="364"/>
      <c r="K82" s="136"/>
    </row>
    <row r="83" spans="1:11" ht="24">
      <c r="A83" s="153">
        <f t="shared" si="25"/>
        <v>2504.6999999999998</v>
      </c>
      <c r="B83" s="154">
        <f t="shared" si="26"/>
        <v>115</v>
      </c>
      <c r="C83" s="155">
        <f t="shared" si="27"/>
        <v>0</v>
      </c>
      <c r="D83" s="154">
        <v>0</v>
      </c>
      <c r="E83" s="155">
        <f t="shared" si="28"/>
        <v>0</v>
      </c>
      <c r="F83" s="154">
        <v>0</v>
      </c>
      <c r="G83" s="156">
        <f t="shared" si="29"/>
        <v>2504.6999999999998</v>
      </c>
      <c r="H83" s="154">
        <v>115</v>
      </c>
      <c r="I83" s="146"/>
      <c r="J83" s="137" t="s">
        <v>52</v>
      </c>
      <c r="K83" s="133">
        <v>26</v>
      </c>
    </row>
    <row r="84" spans="1:11" ht="21">
      <c r="A84" s="157">
        <f t="shared" ref="A84:G84" si="35">SUM(A83)</f>
        <v>2504.6999999999998</v>
      </c>
      <c r="B84" s="158">
        <f t="shared" si="35"/>
        <v>115</v>
      </c>
      <c r="C84" s="157">
        <f t="shared" si="35"/>
        <v>0</v>
      </c>
      <c r="D84" s="158">
        <f t="shared" si="35"/>
        <v>0</v>
      </c>
      <c r="E84" s="157">
        <f t="shared" si="35"/>
        <v>0</v>
      </c>
      <c r="F84" s="158">
        <f t="shared" si="35"/>
        <v>0</v>
      </c>
      <c r="G84" s="157">
        <f t="shared" si="35"/>
        <v>2504.6999999999998</v>
      </c>
      <c r="H84" s="158">
        <f>SUM(H83)</f>
        <v>115</v>
      </c>
      <c r="I84" s="363" t="s">
        <v>343</v>
      </c>
      <c r="J84" s="364"/>
      <c r="K84" s="136"/>
    </row>
    <row r="85" spans="1:11" ht="37.5" customHeight="1" thickBot="1">
      <c r="A85" s="248">
        <f t="shared" ref="A85:G85" si="36">A84+A82+A80+A78+A75+A73+A70+A66+A59+A55+A57+A52+A49+A44+A42+A40+A38+A34+A30+A27+A23+A21+A19+A13+A9+A7</f>
        <v>1308919.5900000001</v>
      </c>
      <c r="B85" s="233">
        <f t="shared" si="36"/>
        <v>59583.5</v>
      </c>
      <c r="C85" s="232">
        <f t="shared" si="36"/>
        <v>29212.920000000002</v>
      </c>
      <c r="D85" s="233">
        <f t="shared" si="36"/>
        <v>1229.5</v>
      </c>
      <c r="E85" s="232">
        <f t="shared" si="36"/>
        <v>201400.64999999997</v>
      </c>
      <c r="F85" s="233">
        <f t="shared" si="36"/>
        <v>8845</v>
      </c>
      <c r="G85" s="232">
        <f t="shared" si="36"/>
        <v>1078306.0199999998</v>
      </c>
      <c r="H85" s="233">
        <f>H84+H82+H80+H78+H75+H73+H70+H66+H59+H55+H57+H52+H49+H44+H42+H40+H38+H34+H30+H27+H23+H21+H19+H13+H9+H7</f>
        <v>49509</v>
      </c>
      <c r="I85" s="385" t="s">
        <v>90</v>
      </c>
      <c r="J85" s="386"/>
      <c r="K85" s="387"/>
    </row>
  </sheetData>
  <mergeCells count="61">
    <mergeCell ref="I78:K78"/>
    <mergeCell ref="I85:K85"/>
    <mergeCell ref="I70:K70"/>
    <mergeCell ref="I73:K73"/>
    <mergeCell ref="I75:K75"/>
    <mergeCell ref="K76:K77"/>
    <mergeCell ref="J76:J77"/>
    <mergeCell ref="I82:J82"/>
    <mergeCell ref="I84:J84"/>
    <mergeCell ref="I49:K49"/>
    <mergeCell ref="I52:K52"/>
    <mergeCell ref="I57:K57"/>
    <mergeCell ref="I66:K66"/>
    <mergeCell ref="I44:J44"/>
    <mergeCell ref="I55:K55"/>
    <mergeCell ref="K50:K51"/>
    <mergeCell ref="I30:K30"/>
    <mergeCell ref="J31:J33"/>
    <mergeCell ref="I34:J34"/>
    <mergeCell ref="J35:J37"/>
    <mergeCell ref="K35:K37"/>
    <mergeCell ref="K31:K33"/>
    <mergeCell ref="J28:J29"/>
    <mergeCell ref="K28:K29"/>
    <mergeCell ref="I7:K7"/>
    <mergeCell ref="I9:K9"/>
    <mergeCell ref="I13:K13"/>
    <mergeCell ref="J14:J18"/>
    <mergeCell ref="K14:K18"/>
    <mergeCell ref="I19:K19"/>
    <mergeCell ref="I21:K21"/>
    <mergeCell ref="I23:K23"/>
    <mergeCell ref="J24:J26"/>
    <mergeCell ref="I27:K27"/>
    <mergeCell ref="A1:K1"/>
    <mergeCell ref="A2:B2"/>
    <mergeCell ref="A3:B3"/>
    <mergeCell ref="C3:D3"/>
    <mergeCell ref="E3:F3"/>
    <mergeCell ref="G3:H3"/>
    <mergeCell ref="I3:I4"/>
    <mergeCell ref="J3:J4"/>
    <mergeCell ref="K3:K4"/>
    <mergeCell ref="J5:J6"/>
    <mergeCell ref="J10:J12"/>
    <mergeCell ref="K10:K12"/>
    <mergeCell ref="K5:K6"/>
    <mergeCell ref="K24:K26"/>
    <mergeCell ref="K67:K69"/>
    <mergeCell ref="J53:J54"/>
    <mergeCell ref="K53:K54"/>
    <mergeCell ref="I59:J59"/>
    <mergeCell ref="K71:K72"/>
    <mergeCell ref="J60:J65"/>
    <mergeCell ref="K60:K65"/>
    <mergeCell ref="J67:J69"/>
    <mergeCell ref="I38:J38"/>
    <mergeCell ref="I40:J40"/>
    <mergeCell ref="I42:K42"/>
    <mergeCell ref="J45:J48"/>
    <mergeCell ref="K45:K48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8"/>
  <sheetViews>
    <sheetView rightToLeft="1" workbookViewId="0">
      <selection activeCell="B7" sqref="B7"/>
    </sheetView>
  </sheetViews>
  <sheetFormatPr defaultRowHeight="15"/>
  <cols>
    <col min="1" max="1" width="6.85546875" customWidth="1"/>
    <col min="2" max="2" width="19.28515625" customWidth="1"/>
    <col min="3" max="3" width="28.42578125" customWidth="1"/>
    <col min="4" max="4" width="14.5703125" customWidth="1"/>
    <col min="5" max="5" width="14.85546875" customWidth="1"/>
    <col min="6" max="6" width="21.85546875" customWidth="1"/>
    <col min="7" max="7" width="22.5703125" customWidth="1"/>
  </cols>
  <sheetData>
    <row r="2" spans="1:7" ht="30.75" customHeight="1" thickBot="1">
      <c r="A2" s="388" t="s">
        <v>488</v>
      </c>
      <c r="B2" s="389"/>
      <c r="C2" s="389"/>
      <c r="D2" s="389"/>
      <c r="E2" s="389"/>
      <c r="F2" s="389"/>
      <c r="G2" s="389"/>
    </row>
    <row r="3" spans="1:7" ht="33" customHeight="1">
      <c r="A3" s="117" t="s">
        <v>31</v>
      </c>
      <c r="B3" s="118" t="s">
        <v>58</v>
      </c>
      <c r="C3" s="118" t="s">
        <v>29</v>
      </c>
      <c r="D3" s="118" t="s">
        <v>134</v>
      </c>
      <c r="E3" s="118" t="s">
        <v>135</v>
      </c>
      <c r="F3" s="118" t="s">
        <v>136</v>
      </c>
      <c r="G3" s="119" t="s">
        <v>137</v>
      </c>
    </row>
    <row r="4" spans="1:7" ht="24">
      <c r="A4" s="120">
        <v>1</v>
      </c>
      <c r="B4" s="105" t="s">
        <v>43</v>
      </c>
      <c r="C4" s="115" t="s">
        <v>138</v>
      </c>
      <c r="D4" s="115" t="s">
        <v>456</v>
      </c>
      <c r="E4" s="115" t="s">
        <v>139</v>
      </c>
      <c r="F4" s="116">
        <v>600</v>
      </c>
      <c r="G4" s="121">
        <v>60000</v>
      </c>
    </row>
    <row r="5" spans="1:7" ht="24">
      <c r="A5" s="259">
        <v>2</v>
      </c>
      <c r="B5" s="247" t="s">
        <v>7</v>
      </c>
      <c r="C5" s="115" t="s">
        <v>140</v>
      </c>
      <c r="D5" s="115" t="s">
        <v>496</v>
      </c>
      <c r="E5" s="115" t="s">
        <v>64</v>
      </c>
      <c r="F5" s="116">
        <v>40</v>
      </c>
      <c r="G5" s="121">
        <v>4400</v>
      </c>
    </row>
    <row r="6" spans="1:7" ht="24">
      <c r="A6" s="259">
        <v>3</v>
      </c>
      <c r="B6" s="260" t="s">
        <v>2</v>
      </c>
      <c r="C6" s="261" t="s">
        <v>494</v>
      </c>
      <c r="D6" s="261" t="s">
        <v>497</v>
      </c>
      <c r="E6" s="115" t="s">
        <v>64</v>
      </c>
      <c r="F6" s="262">
        <v>200</v>
      </c>
      <c r="G6" s="263">
        <v>22000</v>
      </c>
    </row>
    <row r="7" spans="1:7" ht="24">
      <c r="A7" s="120">
        <v>4</v>
      </c>
      <c r="B7" s="258" t="s">
        <v>5</v>
      </c>
      <c r="C7" s="115" t="s">
        <v>495</v>
      </c>
      <c r="D7" s="115" t="s">
        <v>498</v>
      </c>
      <c r="E7" s="115" t="s">
        <v>63</v>
      </c>
      <c r="F7" s="116">
        <v>5</v>
      </c>
      <c r="G7" s="121">
        <v>400</v>
      </c>
    </row>
    <row r="8" spans="1:7" ht="24.75" thickBot="1">
      <c r="A8" s="390" t="s">
        <v>54</v>
      </c>
      <c r="B8" s="391"/>
      <c r="C8" s="392"/>
      <c r="D8" s="122"/>
      <c r="E8" s="122"/>
      <c r="F8" s="123">
        <f>SUM(F4:F7)</f>
        <v>845</v>
      </c>
      <c r="G8" s="123">
        <f>SUM(G4:G7)</f>
        <v>86800</v>
      </c>
    </row>
  </sheetData>
  <mergeCells count="2">
    <mergeCell ref="A2:G2"/>
    <mergeCell ref="A8:C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اصلاحیه</vt:lpstr>
      <vt:lpstr>چغندر98</vt:lpstr>
      <vt:lpstr>برنج 98</vt:lpstr>
      <vt:lpstr>پنبه98</vt:lpstr>
      <vt:lpstr>ذرت 98</vt:lpstr>
      <vt:lpstr>روکش</vt:lpstr>
      <vt:lpstr>حبوبات 98</vt:lpstr>
      <vt:lpstr>جو 98</vt:lpstr>
      <vt:lpstr>علوفه98</vt:lpstr>
      <vt:lpstr>گندم 98</vt:lpstr>
      <vt:lpstr>دانه های روغنی98</vt:lpstr>
      <vt:lpstr>سیب زمینی 98</vt:lpstr>
      <vt:lpstr>اصلاحیه!Print_Area</vt:lpstr>
      <vt:lpstr>روکش!Print_Area</vt:lpstr>
      <vt:lpstr>'گندم 98'!Print_Area</vt:lpstr>
      <vt:lpstr>'گندم 98'!Print_Titles</vt:lpstr>
    </vt:vector>
  </TitlesOfParts>
  <Company>Datis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m.khanchi</dc:creator>
  <cp:lastModifiedBy>Soheila Talan</cp:lastModifiedBy>
  <cp:lastPrinted>2019-04-24T07:00:58Z</cp:lastPrinted>
  <dcterms:created xsi:type="dcterms:W3CDTF">2016-03-08T10:20:18Z</dcterms:created>
  <dcterms:modified xsi:type="dcterms:W3CDTF">2019-11-19T04:41:07Z</dcterms:modified>
</cp:coreProperties>
</file>